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9540" windowHeight="4680" tabRatio="709" activeTab="0"/>
  </bookViews>
  <sheets>
    <sheet name="Оглавление" sheetId="1" r:id="rId1"/>
    <sheet name="Уравнения " sheetId="2" r:id="rId2"/>
    <sheet name="ТСП W=1,3910 осн" sheetId="3" r:id="rId3"/>
    <sheet name="ТСП W=1,3850 зак" sheetId="4" r:id="rId4"/>
    <sheet name="ТСМ W=1,4280 осн, ТСН" sheetId="5" r:id="rId5"/>
    <sheet name="ТСМ W=1,4260 зак" sheetId="6" r:id="rId6"/>
    <sheet name="Pt100, Pt50" sheetId="7" r:id="rId7"/>
    <sheet name="Cu, Ni   RTD" sheetId="8" r:id="rId8"/>
    <sheet name="Термопары" sheetId="9" r:id="rId9"/>
    <sheet name="Термо-ЭДС" sheetId="10" r:id="rId10"/>
  </sheets>
  <definedNames/>
  <calcPr fullCalcOnLoad="1"/>
</workbook>
</file>

<file path=xl/sharedStrings.xml><?xml version="1.0" encoding="utf-8"?>
<sst xmlns="http://schemas.openxmlformats.org/spreadsheetml/2006/main" count="481" uniqueCount="328">
  <si>
    <t>Интерполяционные уравнения для термосопротивлений (ТС)</t>
  </si>
  <si>
    <t>Град.</t>
  </si>
  <si>
    <t>П</t>
  </si>
  <si>
    <t>Т, °С</t>
  </si>
  <si>
    <t>где:</t>
  </si>
  <si>
    <t>М</t>
  </si>
  <si>
    <t>a= 4,26*10^-3 С°^-1</t>
  </si>
  <si>
    <t>Расчет сопротивления термопреобразователя производится по формуле:</t>
  </si>
  <si>
    <t>Rt и Ro - сопротивление термометра при температуре t° и 0°С,</t>
  </si>
  <si>
    <t xml:space="preserve"> Температура</t>
  </si>
  <si>
    <t>термопреобразователя</t>
  </si>
  <si>
    <t>1П</t>
  </si>
  <si>
    <t>5П</t>
  </si>
  <si>
    <t>10П</t>
  </si>
  <si>
    <t>50П</t>
  </si>
  <si>
    <t>100П</t>
  </si>
  <si>
    <t>500П</t>
  </si>
  <si>
    <t>гр.21</t>
  </si>
  <si>
    <t>Температура</t>
  </si>
  <si>
    <t>100М</t>
  </si>
  <si>
    <t>50М</t>
  </si>
  <si>
    <t>10М</t>
  </si>
  <si>
    <t>гр.23</t>
  </si>
  <si>
    <t>100Н</t>
  </si>
  <si>
    <t>50Н</t>
  </si>
  <si>
    <t>-</t>
  </si>
  <si>
    <t>Стандартные термоэлектрические термометры</t>
  </si>
  <si>
    <t>Обозначения</t>
  </si>
  <si>
    <t>Рабочий диапазон</t>
  </si>
  <si>
    <t>врем.режима работы</t>
  </si>
  <si>
    <t>Медь-копелевая</t>
  </si>
  <si>
    <t>M</t>
  </si>
  <si>
    <t>-200° ... +100°</t>
  </si>
  <si>
    <t>Медь-медноникелевая</t>
  </si>
  <si>
    <t>J</t>
  </si>
  <si>
    <t>-200° ... +700°</t>
  </si>
  <si>
    <t>Хромель-копелевая</t>
  </si>
  <si>
    <t>+800°</t>
  </si>
  <si>
    <t>Никельхром-медноникелевая</t>
  </si>
  <si>
    <t>E</t>
  </si>
  <si>
    <t>Никельхром-никельалюминиевая</t>
  </si>
  <si>
    <t>(хромель-алюмелевая)</t>
  </si>
  <si>
    <t>0° ... +1300°</t>
  </si>
  <si>
    <t>+300° ... +1600°</t>
  </si>
  <si>
    <t>0° ... +2200°</t>
  </si>
  <si>
    <t>+2500°</t>
  </si>
  <si>
    <t>Тип термопары</t>
  </si>
  <si>
    <t>а, °С</t>
  </si>
  <si>
    <t>с, °С</t>
  </si>
  <si>
    <t>-200° ... 0°</t>
  </si>
  <si>
    <t>0° ... +100°</t>
  </si>
  <si>
    <t>+300° ... +800°</t>
  </si>
  <si>
    <t>0° ... +600°</t>
  </si>
  <si>
    <t>+600° ... +1600°</t>
  </si>
  <si>
    <t>a, b, c - коэффициенты, определяемые по таблице.</t>
  </si>
  <si>
    <t>Основные значения термо-ЭДС стандартных термопар</t>
  </si>
  <si>
    <t>Т</t>
  </si>
  <si>
    <r>
      <t xml:space="preserve">1) Wt=1+At+Bt^2+C(t-100)t^3 - </t>
    </r>
    <r>
      <rPr>
        <i/>
        <sz val="8"/>
        <rFont val="Arial Cyr"/>
        <family val="2"/>
      </rPr>
      <t>для диапазона Т от минус 200° до 0°С,</t>
    </r>
  </si>
  <si>
    <r>
      <t xml:space="preserve">2) Wt=1+At+Bt^2 - </t>
    </r>
    <r>
      <rPr>
        <i/>
        <sz val="8"/>
        <rFont val="Arial Cyr"/>
        <family val="2"/>
      </rPr>
      <t>для диапазона Т от 0° до +600°С,</t>
    </r>
  </si>
  <si>
    <r>
      <t xml:space="preserve">3) Wt=1+At+Bt^2 - </t>
    </r>
    <r>
      <rPr>
        <i/>
        <sz val="8"/>
        <rFont val="Arial Cyr"/>
        <family val="2"/>
      </rPr>
      <t>для диапазона Т от +600° до +1100°С,</t>
    </r>
  </si>
  <si>
    <t>B= -5,8290*10^-7 C°^-2</t>
  </si>
  <si>
    <t>C= -4,3303*10^-12 C°^-4</t>
  </si>
  <si>
    <t>B= -5,8621*10^-7 C°^-2</t>
  </si>
  <si>
    <t>A=  3,9692*10^-3 C°^-1</t>
  </si>
  <si>
    <t>B= -5,7750*10^-7 C°^-2</t>
  </si>
  <si>
    <t>A=  3,9083*10^-3 C°^-1</t>
  </si>
  <si>
    <t>C= -4,1830*10^-12 C°^-4</t>
  </si>
  <si>
    <r>
      <t xml:space="preserve">6) Wt=1+A(t-13,7) - </t>
    </r>
    <r>
      <rPr>
        <i/>
        <sz val="8"/>
        <rFont val="Arial Cyr"/>
        <family val="2"/>
      </rPr>
      <t>для диапазона Т от минус 200° до минус 185°С,</t>
    </r>
  </si>
  <si>
    <r>
      <t xml:space="preserve">7) Wt=1+at+Bt(t-10)+Ct^3 - </t>
    </r>
    <r>
      <rPr>
        <i/>
        <sz val="8"/>
        <rFont val="Arial Cyr"/>
        <family val="2"/>
      </rPr>
      <t>для диапазона Т от минус 185° до минус 100°С,</t>
    </r>
  </si>
  <si>
    <r>
      <t xml:space="preserve">8) Wt=1+at+Bt(t-10) - </t>
    </r>
    <r>
      <rPr>
        <i/>
        <sz val="8"/>
        <rFont val="Arial Cyr"/>
        <family val="2"/>
      </rPr>
      <t>для диапазона Т от минус 100° до минус 10°С,</t>
    </r>
  </si>
  <si>
    <r>
      <t xml:space="preserve">9) Wt=1+at - </t>
    </r>
    <r>
      <rPr>
        <i/>
        <sz val="8"/>
        <rFont val="Arial Cyr"/>
        <family val="2"/>
      </rPr>
      <t>для диапзона Т от минус 10° до +200°С,</t>
    </r>
  </si>
  <si>
    <r>
      <t xml:space="preserve">4) Wt=1+At+Bt^2+C(t-100)t^3 - </t>
    </r>
    <r>
      <rPr>
        <i/>
        <sz val="8"/>
        <rFont val="Arial Cyr"/>
        <family val="2"/>
      </rPr>
      <t>для диапазона Т от минус 200° до 0°С,</t>
    </r>
  </si>
  <si>
    <r>
      <t xml:space="preserve">5) Wt=1+At+Bt^2 - </t>
    </r>
    <r>
      <rPr>
        <i/>
        <sz val="8"/>
        <rFont val="Arial Cyr"/>
        <family val="2"/>
      </rPr>
      <t>для диапазона Т от 0° до +850°С,</t>
    </r>
  </si>
  <si>
    <t>a=  4,28*10^-3 C°^-1</t>
  </si>
  <si>
    <t>A=  4,2775*10^-3 C°^-1</t>
  </si>
  <si>
    <t>B= -5,4136*10^-7 C°^-2</t>
  </si>
  <si>
    <t>C= 9,8265*10^-10 C°^-4</t>
  </si>
  <si>
    <t>Н</t>
  </si>
  <si>
    <r>
      <t xml:space="preserve">11) Wt=1+At+Bt^2 - </t>
    </r>
    <r>
      <rPr>
        <i/>
        <sz val="8"/>
        <rFont val="Arial Cyr"/>
        <family val="2"/>
      </rPr>
      <t>для диапазона Т от минус 60° до +100°С,</t>
    </r>
  </si>
  <si>
    <r>
      <t xml:space="preserve">12) Wt=1+At+Bt^2+C(t-100)t^3 - </t>
    </r>
    <r>
      <rPr>
        <i/>
        <sz val="8"/>
        <rFont val="Arial Cyr"/>
        <family val="2"/>
      </rPr>
      <t>для диапазона Т от +100° до +180°С,</t>
    </r>
  </si>
  <si>
    <t>A=  5,4963*10^-3 C°^-1</t>
  </si>
  <si>
    <t>B=  6,7556*10^-6 C°^-2</t>
  </si>
  <si>
    <t>C=  9,2004*10^-9 C°^-3</t>
  </si>
  <si>
    <t>13)   Rt=Ro*Wt,</t>
  </si>
  <si>
    <t>Cu100</t>
  </si>
  <si>
    <t>Cu50</t>
  </si>
  <si>
    <t>Pt50</t>
  </si>
  <si>
    <t>Pt100</t>
  </si>
  <si>
    <r>
      <t xml:space="preserve">10) Wt=1+at - </t>
    </r>
    <r>
      <rPr>
        <i/>
        <sz val="8"/>
        <rFont val="Arial Cyr"/>
        <family val="2"/>
      </rPr>
      <t>для диапзона Т от минус 50° до +200°С,</t>
    </r>
  </si>
  <si>
    <t>удельное сопротивление  p= 1,28*10^-7 Ом*м.</t>
  </si>
  <si>
    <t>Ввод</t>
  </si>
  <si>
    <t>Результат</t>
  </si>
  <si>
    <t>N</t>
  </si>
  <si>
    <t>R</t>
  </si>
  <si>
    <t>Т, °С =</t>
  </si>
  <si>
    <t>R, Ом=</t>
  </si>
  <si>
    <t>Т, °С=</t>
  </si>
  <si>
    <t>K</t>
  </si>
  <si>
    <t>S</t>
  </si>
  <si>
    <t>В</t>
  </si>
  <si>
    <t>градуировочные характеристики преобразователей (свободные концы ТП при 0°С)</t>
  </si>
  <si>
    <t>C</t>
  </si>
  <si>
    <t>P</t>
  </si>
  <si>
    <t>Градуировочные таблицы Pt100, Pt50 (платиновые)</t>
  </si>
  <si>
    <t>α = 0,00385</t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</si>
  <si>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=1,3851</t>
    </r>
  </si>
  <si>
    <t>α = 0,00390</t>
  </si>
  <si>
    <t>α = 0,00392</t>
  </si>
  <si>
    <t>Cu10</t>
  </si>
  <si>
    <t>Ni-Iron 604</t>
  </si>
  <si>
    <t>Ni 120</t>
  </si>
  <si>
    <t>Ni-Iron 507,5</t>
  </si>
  <si>
    <t>α = 0,00427</t>
  </si>
  <si>
    <t>Градуировочные  таблицы Cu, Ni, Ni-Iron (медные, никелевые)</t>
  </si>
  <si>
    <t>α = 0,00518</t>
  </si>
  <si>
    <t>α = 0,00520</t>
  </si>
  <si>
    <t>α = 0,00672</t>
  </si>
  <si>
    <t>ДСТУ 2858-94</t>
  </si>
  <si>
    <t>номинальные статические характеристики преобразования ТС должны соответствовать уравнению:</t>
  </si>
  <si>
    <r>
      <t>Градуировочные  таблицы ТСМ (медные)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=1,4280 осн.знач.</t>
    </r>
  </si>
  <si>
    <r>
      <t>Градуировочные  таблицы ТСН  (никелевые) 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=1,6170 осн.</t>
    </r>
  </si>
  <si>
    <r>
      <t>Градуировочные  таблицы ТСМ (медные)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=1,4260 по треб.зак.</t>
    </r>
  </si>
  <si>
    <r>
      <t>Градуировочные  таблицы ТСМ    гр. 23    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=1,4260 по треб.зак.</t>
    </r>
  </si>
  <si>
    <t>1. Градуировочные таблицы расчитаны по уравнениям 1-3.</t>
  </si>
  <si>
    <t>1. Градуировочные таблицы расчитаны по уравнениям 4-5.</t>
  </si>
  <si>
    <t>1. Градуировочные таблицы расчитаны по уравнениям 6-9.</t>
  </si>
  <si>
    <t>1. Градуировочные таблицы расчитаны по уравнению 10.</t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</si>
  <si>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=1,4274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</si>
  <si>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=1,5187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</si>
  <si>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=1,5198</t>
    </r>
  </si>
  <si>
    <r>
      <t>W</t>
    </r>
    <r>
      <rPr>
        <vertAlign val="subscript"/>
        <sz val="7"/>
        <rFont val="Arial Cyr"/>
        <family val="2"/>
      </rPr>
      <t>100</t>
    </r>
    <r>
      <rPr>
        <sz val="7"/>
        <rFont val="Arial Cyr"/>
        <family val="2"/>
      </rPr>
      <t>=1,6720</t>
    </r>
  </si>
  <si>
    <r>
      <t>Для платинового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=1,3910 (основное значение)</t>
    </r>
  </si>
  <si>
    <r>
      <t>Для медного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=1,4280 (основное значение)</t>
    </r>
  </si>
  <si>
    <r>
      <t>Для никелевого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=1,6170 (основное значение)</t>
    </r>
  </si>
  <si>
    <t>(ГОСТ 6651-94)</t>
  </si>
  <si>
    <t>A</t>
  </si>
  <si>
    <t>B</t>
  </si>
  <si>
    <t>±(0,15+0,002[t])</t>
  </si>
  <si>
    <t>±(0,3+0,005[t])</t>
  </si>
  <si>
    <t>±(0,6+0,008[t])</t>
  </si>
  <si>
    <t>Класс доп.</t>
  </si>
  <si>
    <t>от -220°С до +850°С</t>
  </si>
  <si>
    <t>от -220°С до +1100°С</t>
  </si>
  <si>
    <t>-100...+300°С, +850...+1100°С</t>
  </si>
  <si>
    <t>±(0,25+0,035[t])</t>
  </si>
  <si>
    <t>±(0,5+0,0065[t])</t>
  </si>
  <si>
    <t>от -50°С до +120°С</t>
  </si>
  <si>
    <t>от -200°С до +200°С</t>
  </si>
  <si>
    <t>1. Границы допустимого отклонения термопреобразователей сопротивления от НСХ для классов допуска:</t>
  </si>
  <si>
    <t>ТСП (платиновые)</t>
  </si>
  <si>
    <t>ТСМ (медные)</t>
  </si>
  <si>
    <t xml:space="preserve">Уравнения </t>
  </si>
  <si>
    <t>ТСП W=1,3910 осн</t>
  </si>
  <si>
    <t>ТСП W=1,3850 зак</t>
  </si>
  <si>
    <t>ТСМ W=1,4280 осн, ТСН</t>
  </si>
  <si>
    <t>ТСМ W=1,4260 зак</t>
  </si>
  <si>
    <t>Pt100, Pt50</t>
  </si>
  <si>
    <t>Термопары</t>
  </si>
  <si>
    <t>Термо-ЭДС</t>
  </si>
  <si>
    <t>В оглавление …</t>
  </si>
  <si>
    <t>Коэффициенты для определения пределов допускаемых отклонений термо-ЭДС термопар</t>
  </si>
  <si>
    <t>Предприятие МИКРОЛ</t>
  </si>
  <si>
    <t>E-mail:microl@microl.com.ua</t>
  </si>
  <si>
    <t>http://www.microl.com.ua</t>
  </si>
  <si>
    <t>Cu, Ni   RTD</t>
  </si>
  <si>
    <t>ТСП1П, ТСП5П, ТСП10П, ТСП50П, ТСП100П, ТСП500П, гр.21   W100=1,3910 основное значение</t>
  </si>
  <si>
    <t>ТСМ100М, ТСМ50М, ТСМ10М, гр.23   W100=1,4260 по требованию заказчика</t>
  </si>
  <si>
    <t>Pt100, Pt50   α = 0,00385, 0,00390, 0,00392</t>
  </si>
  <si>
    <t>Cu100, Cu50, Cu10  α = 0,00427, Ni120 α = 0,00672, Ni-Iron604, Ni-Iron507</t>
  </si>
  <si>
    <t>ТСМ100М, ТСМ50М, ТСМ10М   W100=1,4280  основное значение</t>
  </si>
  <si>
    <t>ТСН100Н, ТСН50Н   W100=1,6170  основное значение</t>
  </si>
  <si>
    <t>ТСП1П, ТСП5П, ТСП10П, ТСП50П, ТСП100П, ТСП500П   W100=1,3850  по требованию заказчика</t>
  </si>
  <si>
    <t>Отечественные - XК, ХА, ПП, ПР, ВР.   Импортные - M, T, J, E, L, P, K, R, S, B, C, N</t>
  </si>
  <si>
    <t>Nicel 18% Molybdenum - Nicel 0.8% Carbon</t>
  </si>
  <si>
    <t>Copper - Constantan</t>
  </si>
  <si>
    <t>Iron - Constantan</t>
  </si>
  <si>
    <t>Chromel - Constantan</t>
  </si>
  <si>
    <t>Вольфрамрений (5%) - вольфрамрениевая (20%)</t>
  </si>
  <si>
    <t>+1600°</t>
  </si>
  <si>
    <t>+1300°</t>
  </si>
  <si>
    <t>-200° ... +600°</t>
  </si>
  <si>
    <t>+100°</t>
  </si>
  <si>
    <t>ВР-1</t>
  </si>
  <si>
    <t>Т°С</t>
  </si>
  <si>
    <t>ТП</t>
  </si>
  <si>
    <t>Градуировочные таблицы термометров сопротивления и термопар</t>
  </si>
  <si>
    <t>Основные характеристики термопреобразователей сопротивления ТСП, ТСМ, ТСН:</t>
  </si>
  <si>
    <t>Тип ТС, расчетные формулы, диапазоны температур</t>
  </si>
  <si>
    <r>
      <t>Градуировочные таблицы ТСП (платиновые)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=1,3910 осн.значение</t>
    </r>
  </si>
  <si>
    <t>ДСТУ 2858-94  (ГОСТ 6651-94)</t>
  </si>
  <si>
    <r>
      <t>Для платинового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=1,3850 (по требованию заказчика)</t>
    </r>
  </si>
  <si>
    <r>
      <t>Для медного ТС с W</t>
    </r>
    <r>
      <rPr>
        <b/>
        <i/>
        <u val="single"/>
        <vertAlign val="subscript"/>
        <sz val="8"/>
        <rFont val="Arial Cyr"/>
        <family val="2"/>
      </rPr>
      <t>100</t>
    </r>
    <r>
      <rPr>
        <b/>
        <i/>
        <u val="single"/>
        <sz val="8"/>
        <rFont val="Arial Cyr"/>
        <family val="2"/>
      </rPr>
      <t>=1,4260 (по требованию заказчика)</t>
    </r>
  </si>
  <si>
    <t>Wt - расчит. по формулам 1-12, для соотв. типа термопреобразователя.</t>
  </si>
  <si>
    <t>2. Доп. отклонения сопротивлений от ном. значения ТСП, ТСМ, ТСН при 0°С для классов А/В/C: ±0,05/ ±0,1/±0,2 %.</t>
  </si>
  <si>
    <t>Сопротивление  термопреобразователя  ТСП,  Ом</t>
  </si>
  <si>
    <r>
      <t>Градуировочные таблицы ТСП (платиновые) W</t>
    </r>
    <r>
      <rPr>
        <b/>
        <vertAlign val="subscript"/>
        <sz val="12"/>
        <rFont val="Arial Cyr"/>
        <family val="2"/>
      </rPr>
      <t>100</t>
    </r>
    <r>
      <rPr>
        <b/>
        <sz val="12"/>
        <rFont val="Arial Cyr"/>
        <family val="2"/>
      </rPr>
      <t>=1,3850 по треб.заказч.</t>
    </r>
  </si>
  <si>
    <t xml:space="preserve"> Сопротив.  ТСН,  Ом</t>
  </si>
  <si>
    <t>Сопротивление термопреобразователя  ТСМ,  Ом</t>
  </si>
  <si>
    <t>Сопротивление термопреобр.  ТСМ,  Ом</t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</si>
  <si>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=1,3900</t>
    </r>
  </si>
  <si>
    <r>
      <t>W</t>
    </r>
    <r>
      <rPr>
        <vertAlign val="subscript"/>
        <sz val="8"/>
        <rFont val="Arial"/>
        <family val="2"/>
      </rPr>
      <t>100</t>
    </r>
    <r>
      <rPr>
        <sz val="8"/>
        <rFont val="Arial Cyr"/>
        <family val="2"/>
      </rPr>
      <t>=1,3920</t>
    </r>
  </si>
  <si>
    <t>Сопротивление термопреобразователя  RTD,  Ом</t>
  </si>
  <si>
    <t>Интерполяционные уравнения для термосопротивлений ТСП (платиновые), ТСМ (медные), ТСН (никелевые)</t>
  </si>
  <si>
    <t>ТМК  (M)</t>
  </si>
  <si>
    <t>ТЖК  (J)</t>
  </si>
  <si>
    <t>ТХК  (L)</t>
  </si>
  <si>
    <t>ТХА  (K)</t>
  </si>
  <si>
    <t>ТПР  (B)</t>
  </si>
  <si>
    <t>отеч.(зарубеж.)</t>
  </si>
  <si>
    <t>Pt13Rh - Pt</t>
  </si>
  <si>
    <t>Pt10Rh - Pt</t>
  </si>
  <si>
    <t>Платинородий (30%) -</t>
  </si>
  <si>
    <t xml:space="preserve"> - платинородий (6%)</t>
  </si>
  <si>
    <t>Pt30Rh - Pt6Rh</t>
  </si>
  <si>
    <t>Fe - CuNi</t>
  </si>
  <si>
    <t>Cu - CuNi</t>
  </si>
  <si>
    <t>Платинородий - платиновая</t>
  </si>
  <si>
    <t>NiCr - CuNi</t>
  </si>
  <si>
    <t>NiCr - Ni</t>
  </si>
  <si>
    <t>Нихросил-нисиловые</t>
  </si>
  <si>
    <t>Железо-медьникелевая</t>
  </si>
  <si>
    <t>NiCrSi - NiSi</t>
  </si>
  <si>
    <t>ТНН  (N)</t>
  </si>
  <si>
    <t>3. Термопары типов U (Cu-CuNi), L (Fe-CuNi) соответствуют DIN 43710.</t>
  </si>
  <si>
    <t>α = 0,003850 - Standard DIN IEC 751 (Pt100)</t>
  </si>
  <si>
    <t>Note: Standard DIN 43760 - Ni120, GE - Cu100</t>
  </si>
  <si>
    <t>α = 0,003916 - Standard  JIS C 1604 (JPt100)</t>
  </si>
  <si>
    <t>+1700°</t>
  </si>
  <si>
    <t>-200° ... +750°</t>
  </si>
  <si>
    <t>+900°</t>
  </si>
  <si>
    <t>-200° ... +350°</t>
  </si>
  <si>
    <t>+400°</t>
  </si>
  <si>
    <t>-270° ... +1200°</t>
  </si>
  <si>
    <t>-200° ... +1200°</t>
  </si>
  <si>
    <t>ВР (A) -1</t>
  </si>
  <si>
    <t>ВР (A) -2</t>
  </si>
  <si>
    <t>ВР (A) -3</t>
  </si>
  <si>
    <t>0° ... +1800°</t>
  </si>
  <si>
    <t>ТМКн (T)</t>
  </si>
  <si>
    <t>ТХКн (E)</t>
  </si>
  <si>
    <t>ТПП 10 (S)</t>
  </si>
  <si>
    <t>ТПП 13 (R)</t>
  </si>
  <si>
    <t>Сильх-силиновые</t>
  </si>
  <si>
    <t>NiCr - NiSi</t>
  </si>
  <si>
    <t>ТСС  (I)</t>
  </si>
  <si>
    <t>0° ... +800°</t>
  </si>
  <si>
    <t>W5Re - W20Re</t>
  </si>
  <si>
    <t>Тип термопары, материал электродов,</t>
  </si>
  <si>
    <t>положительный "+" - отрицательный "-"</t>
  </si>
  <si>
    <t>Стандартные термоэлектрические термометры. Термопары (ТП)</t>
  </si>
  <si>
    <t>ТХА (K)</t>
  </si>
  <si>
    <t>ТХК (L)</t>
  </si>
  <si>
    <t>ТЖК (J)</t>
  </si>
  <si>
    <t>ТПР (B)</t>
  </si>
  <si>
    <t>ТМК (M)</t>
  </si>
  <si>
    <t>4. В скобках даны названия типов ТП, принятых Международной электротехнической комиссией МЭК (IEC).</t>
  </si>
  <si>
    <t>1. Термопары типов B, E, J, K, N, R, S, T соответствуют ANSI/ASTM, IEC 584-1, DIN IEC 584-1 (часто используемые).</t>
  </si>
  <si>
    <t>Коэффициент термо-ЭДС</t>
  </si>
  <si>
    <t>Максим. Т°С кратко-</t>
  </si>
  <si>
    <t>5. В столбце "Обозначения" указаны типы ТП. Например для термопары ТХК (L) - НСХ соответствует ХК (L).</t>
  </si>
  <si>
    <t>2. Термопары типов C, M, N, P не соответствуют стандартам ANSI/ASTM.</t>
  </si>
  <si>
    <t>ДСТУ 2837-94 (ГОСТ 3044-94)  -  НСХ ТП</t>
  </si>
  <si>
    <t>0° ... +1100°</t>
  </si>
  <si>
    <t>+1100° ... +1600°</t>
  </si>
  <si>
    <t>+600° ... +1700°</t>
  </si>
  <si>
    <t>+600° ... +800°</t>
  </si>
  <si>
    <t>+800° ... +1700°</t>
  </si>
  <si>
    <t>длит.реж. работы</t>
  </si>
  <si>
    <t>Определение пределов допускаемых отклонений термо-ЭДС термопар</t>
  </si>
  <si>
    <t>ДСТУ 2857-94 (ГОСТ 6616-94)  -  Общие ТУ ТП</t>
  </si>
  <si>
    <t>в</t>
  </si>
  <si>
    <t>Реальная</t>
  </si>
  <si>
    <t>при Тр, °С</t>
  </si>
  <si>
    <t>± Погреш.,%</t>
  </si>
  <si>
    <t>Класс точности</t>
  </si>
  <si>
    <t>термопары</t>
  </si>
  <si>
    <t>-40° ... +375°</t>
  </si>
  <si>
    <t>+375° ... +750°</t>
  </si>
  <si>
    <t>-40° ... +333°</t>
  </si>
  <si>
    <t>+333° ... +750°</t>
  </si>
  <si>
    <t>2. Пределы допускаемых отклонений измеренных значений термо-ЭДС термопар от НСХ определяются по уравнению:</t>
  </si>
  <si>
    <t>-40° ... +133°</t>
  </si>
  <si>
    <t>+133° ... +350°</t>
  </si>
  <si>
    <t>Тр, °С:</t>
  </si>
  <si>
    <t>+375° ... +1000°</t>
  </si>
  <si>
    <t>+333° ... +1200°</t>
  </si>
  <si>
    <t>+333° ... +900°</t>
  </si>
  <si>
    <t>-40° ... +300°</t>
  </si>
  <si>
    <t>ТВР (А) -1, (А)-2, (А)-3</t>
  </si>
  <si>
    <t>+1000° ... +2500°</t>
  </si>
  <si>
    <t>1. Погрешность (максимальная, см. таблицу для введенного значения Тр) приведена для температуры своб. концов ТП  0°С.</t>
  </si>
  <si>
    <t>@E = ± [a+b*(|t|-c)],</t>
  </si>
  <si>
    <t>ТМК</t>
  </si>
  <si>
    <t>ТЖК</t>
  </si>
  <si>
    <t>ТМКн</t>
  </si>
  <si>
    <t>ТХК</t>
  </si>
  <si>
    <t>L</t>
  </si>
  <si>
    <t>ТХА</t>
  </si>
  <si>
    <t>ТХКн</t>
  </si>
  <si>
    <t>ТНН</t>
  </si>
  <si>
    <t>ТПП10</t>
  </si>
  <si>
    <t>ТПП13</t>
  </si>
  <si>
    <t>ТПР</t>
  </si>
  <si>
    <t>ТПР68</t>
  </si>
  <si>
    <t>А-1</t>
  </si>
  <si>
    <t>ТХК68</t>
  </si>
  <si>
    <t>ANSI</t>
  </si>
  <si>
    <t>IEC, ДСТУ</t>
  </si>
  <si>
    <t>IEC</t>
  </si>
  <si>
    <t>ДСТУ</t>
  </si>
  <si>
    <t>DIN, ДСТУ</t>
  </si>
  <si>
    <t>стандартам</t>
  </si>
  <si>
    <t>Соответств.</t>
  </si>
  <si>
    <t>ГОСТ</t>
  </si>
  <si>
    <t>Стан-</t>
  </si>
  <si>
    <t>дарт</t>
  </si>
  <si>
    <t>IEC,D</t>
  </si>
  <si>
    <t>ТПП68</t>
  </si>
  <si>
    <t>ТХА68</t>
  </si>
  <si>
    <t>Номинальные статические характеристики преобразования,   термо-ЭДС,   мВ</t>
  </si>
  <si>
    <t>1. P - Platinel 5355 - Platinel 7674.  C - Tungsten 5% Rhenium - Tungsten 26% Rhenium.</t>
  </si>
  <si>
    <t>2. НСХ ТСС(I) близка к ТХА(К), с диап. 0-800 С. НСХ ВР(А)-1 находится между (А)-3 и (А)-2 для диап. 0-1800 С, отличие 0,3%.</t>
  </si>
  <si>
    <r>
      <t>3. Термопары R, S, ТПП13, ТПП10 и ТПП</t>
    </r>
    <r>
      <rPr>
        <vertAlign val="subscript"/>
        <sz val="8"/>
        <rFont val="Arial Cyr"/>
        <family val="2"/>
      </rPr>
      <t>68</t>
    </r>
    <r>
      <rPr>
        <sz val="8"/>
        <rFont val="Arial Cyr"/>
        <family val="2"/>
      </rPr>
      <t xml:space="preserve">  не требуют компенсации свободных концов.</t>
    </r>
  </si>
  <si>
    <r>
      <t xml:space="preserve">4. Стандарты: </t>
    </r>
    <r>
      <rPr>
        <b/>
        <sz val="8"/>
        <rFont val="Arial Cyr"/>
        <family val="2"/>
      </rPr>
      <t>IEC</t>
    </r>
    <r>
      <rPr>
        <sz val="8"/>
        <rFont val="Arial Cyr"/>
        <family val="2"/>
      </rPr>
      <t xml:space="preserve"> - IEC584, DIN IEC584, </t>
    </r>
    <r>
      <rPr>
        <b/>
        <sz val="8"/>
        <rFont val="Arial Cyr"/>
        <family val="2"/>
      </rPr>
      <t>ANSI</t>
    </r>
    <r>
      <rPr>
        <sz val="8"/>
        <rFont val="Arial Cyr"/>
        <family val="2"/>
      </rPr>
      <t xml:space="preserve"> - ANSI/ASTM, </t>
    </r>
    <r>
      <rPr>
        <b/>
        <sz val="8"/>
        <rFont val="Arial Cyr"/>
        <family val="2"/>
      </rPr>
      <t>D</t>
    </r>
    <r>
      <rPr>
        <sz val="8"/>
        <rFont val="Arial Cyr"/>
        <family val="2"/>
      </rPr>
      <t xml:space="preserve"> - DIN43710, </t>
    </r>
    <r>
      <rPr>
        <b/>
        <sz val="8"/>
        <rFont val="Arial Cyr"/>
        <family val="2"/>
      </rPr>
      <t>ДСТУ</t>
    </r>
    <r>
      <rPr>
        <sz val="8"/>
        <rFont val="Arial Cyr"/>
        <family val="2"/>
      </rPr>
      <t xml:space="preserve"> - ДСТУ2837-94, ДСТУ2857-94, </t>
    </r>
    <r>
      <rPr>
        <b/>
        <sz val="8"/>
        <rFont val="Arial Cyr"/>
        <family val="2"/>
      </rPr>
      <t>ГОСТ</t>
    </r>
    <r>
      <rPr>
        <sz val="8"/>
        <rFont val="Arial Cyr"/>
        <family val="2"/>
      </rPr>
      <t xml:space="preserve"> - ГОСТ6616-68.</t>
    </r>
  </si>
  <si>
    <t>Ver. 1.06</t>
  </si>
  <si>
    <t xml:space="preserve">УКРАИНА, 76036, г.Ивано-Франковск, </t>
  </si>
  <si>
    <t>ул. Автолитмашевская, 5-Б</t>
  </si>
  <si>
    <t>Тел/факс (8-0342) 502702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</si>
</sst>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0.0000"/>
    <numFmt numFmtId="187" formatCode="0.00000"/>
    <numFmt numFmtId="188" formatCode="0.0000E+00"/>
    <numFmt numFmtId="189" formatCode="0.00000E+00"/>
    <numFmt numFmtId="190" formatCode="0.000E+00"/>
    <numFmt numFmtId="191" formatCode="0.0000000"/>
    <numFmt numFmtId="192" formatCode="0.000000"/>
    <numFmt numFmtId="193" formatCode="0.000000000"/>
    <numFmt numFmtId="194" formatCode="#,##0.00_ ;[Red]\-#,##0.00\ "/>
    <numFmt numFmtId="195" formatCode="0.00_ ;[Red]\-0.00\ "/>
    <numFmt numFmtId="196" formatCode="0_ ;[Red]\-0\ "/>
    <numFmt numFmtId="197" formatCode="0.000_ ;[Red]\-0.000\ "/>
    <numFmt numFmtId="198" formatCode="#,##0.0000_ ;[Red]\-#,##0.0000\ "/>
    <numFmt numFmtId="199" formatCode="#,##0.000000_ ;[Red]\-#,##0.000000\ "/>
    <numFmt numFmtId="200" formatCode="#,##0_ ;[Red]\-#,##0\ 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u val="single"/>
      <sz val="8"/>
      <name val="Arial Cyr"/>
      <family val="2"/>
    </font>
    <font>
      <b/>
      <i/>
      <u val="single"/>
      <sz val="8"/>
      <name val="Arial Cyr"/>
      <family val="2"/>
    </font>
    <font>
      <i/>
      <sz val="8"/>
      <name val="Arial Cyr"/>
      <family val="2"/>
    </font>
    <font>
      <b/>
      <i/>
      <sz val="12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vertAlign val="subscript"/>
      <sz val="8"/>
      <name val="Arial"/>
      <family val="2"/>
    </font>
    <font>
      <b/>
      <vertAlign val="subscript"/>
      <sz val="12"/>
      <name val="Arial Cyr"/>
      <family val="2"/>
    </font>
    <font>
      <vertAlign val="subscript"/>
      <sz val="7"/>
      <name val="Arial Cyr"/>
      <family val="2"/>
    </font>
    <font>
      <b/>
      <i/>
      <u val="single"/>
      <vertAlign val="subscript"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9"/>
      <color indexed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Arial Cyr"/>
      <family val="0"/>
    </font>
    <font>
      <i/>
      <sz val="8"/>
      <name val="Arial"/>
      <family val="2"/>
    </font>
    <font>
      <b/>
      <i/>
      <sz val="8"/>
      <color indexed="50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vertAlign val="subscript"/>
      <sz val="8"/>
      <name val="Arial Cyr"/>
      <family val="2"/>
    </font>
    <font>
      <b/>
      <sz val="10"/>
      <name val="Arial"/>
      <family val="2"/>
    </font>
    <font>
      <b/>
      <i/>
      <sz val="8"/>
      <color indexed="10"/>
      <name val="Arial Cyr"/>
      <family val="2"/>
    </font>
    <font>
      <b/>
      <i/>
      <sz val="7"/>
      <color indexed="10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Continuous"/>
    </xf>
    <xf numFmtId="180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18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180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180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Continuous"/>
    </xf>
    <xf numFmtId="180" fontId="7" fillId="2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80" fontId="6" fillId="0" borderId="8" xfId="0" applyNumberFormat="1" applyFont="1" applyBorder="1" applyAlignment="1">
      <alignment horizontal="right"/>
    </xf>
    <xf numFmtId="180" fontId="6" fillId="0" borderId="9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Alignment="1">
      <alignment/>
    </xf>
    <xf numFmtId="180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180" fontId="7" fillId="2" borderId="12" xfId="0" applyNumberFormat="1" applyFont="1" applyFill="1" applyBorder="1" applyAlignment="1">
      <alignment horizontal="center"/>
    </xf>
    <xf numFmtId="180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6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180" fontId="12" fillId="0" borderId="0" xfId="0" applyNumberFormat="1" applyFont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180" fontId="6" fillId="0" borderId="18" xfId="0" applyNumberFormat="1" applyFont="1" applyBorder="1" applyAlignment="1">
      <alignment horizontal="right"/>
    </xf>
    <xf numFmtId="180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0" fontId="7" fillId="2" borderId="22" xfId="0" applyNumberFormat="1" applyFont="1" applyFill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0" borderId="24" xfId="0" applyNumberFormat="1" applyFont="1" applyBorder="1" applyAlignment="1">
      <alignment horizontal="right"/>
    </xf>
    <xf numFmtId="180" fontId="6" fillId="0" borderId="15" xfId="0" applyNumberFormat="1" applyFont="1" applyBorder="1" applyAlignment="1">
      <alignment horizontal="right"/>
    </xf>
    <xf numFmtId="180" fontId="6" fillId="0" borderId="24" xfId="0" applyNumberFormat="1" applyFont="1" applyBorder="1" applyAlignment="1">
      <alignment/>
    </xf>
    <xf numFmtId="180" fontId="6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 horizontal="right"/>
    </xf>
    <xf numFmtId="180" fontId="6" fillId="0" borderId="27" xfId="0" applyNumberFormat="1" applyFont="1" applyBorder="1" applyAlignment="1">
      <alignment/>
    </xf>
    <xf numFmtId="180" fontId="6" fillId="0" borderId="28" xfId="0" applyNumberFormat="1" applyFont="1" applyBorder="1" applyAlignment="1">
      <alignment horizontal="right"/>
    </xf>
    <xf numFmtId="186" fontId="6" fillId="0" borderId="9" xfId="0" applyNumberFormat="1" applyFont="1" applyBorder="1" applyAlignment="1">
      <alignment/>
    </xf>
    <xf numFmtId="180" fontId="6" fillId="0" borderId="25" xfId="0" applyNumberFormat="1" applyFont="1" applyBorder="1" applyAlignment="1">
      <alignment horizontal="right"/>
    </xf>
    <xf numFmtId="180" fontId="6" fillId="0" borderId="27" xfId="0" applyNumberFormat="1" applyFont="1" applyBorder="1" applyAlignment="1">
      <alignment horizontal="right"/>
    </xf>
    <xf numFmtId="180" fontId="6" fillId="0" borderId="23" xfId="0" applyNumberFormat="1" applyFont="1" applyBorder="1" applyAlignment="1">
      <alignment/>
    </xf>
    <xf numFmtId="0" fontId="7" fillId="3" borderId="1" xfId="0" applyFont="1" applyFill="1" applyBorder="1" applyAlignment="1">
      <alignment horizontal="center"/>
    </xf>
    <xf numFmtId="180" fontId="7" fillId="2" borderId="22" xfId="0" applyNumberFormat="1" applyFont="1" applyFill="1" applyBorder="1" applyAlignment="1">
      <alignment/>
    </xf>
    <xf numFmtId="180" fontId="7" fillId="2" borderId="22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80" fontId="7" fillId="2" borderId="17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86" fontId="6" fillId="0" borderId="9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180" fontId="12" fillId="0" borderId="0" xfId="0" applyNumberFormat="1" applyFont="1" applyBorder="1" applyAlignment="1">
      <alignment horizontal="centerContinuous"/>
    </xf>
    <xf numFmtId="2" fontId="12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86" fontId="5" fillId="0" borderId="0" xfId="0" applyNumberFormat="1" applyFont="1" applyBorder="1" applyAlignment="1">
      <alignment horizontal="centerContinuous"/>
    </xf>
    <xf numFmtId="186" fontId="12" fillId="0" borderId="0" xfId="0" applyNumberFormat="1" applyFont="1" applyBorder="1" applyAlignment="1">
      <alignment horizontal="centerContinuous"/>
    </xf>
    <xf numFmtId="186" fontId="6" fillId="0" borderId="4" xfId="0" applyNumberFormat="1" applyFont="1" applyBorder="1" applyAlignment="1">
      <alignment horizontal="centerContinuous"/>
    </xf>
    <xf numFmtId="186" fontId="6" fillId="0" borderId="8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2" borderId="6" xfId="0" applyNumberFormat="1" applyFont="1" applyFill="1" applyBorder="1" applyAlignment="1">
      <alignment horizontal="center"/>
    </xf>
    <xf numFmtId="186" fontId="7" fillId="2" borderId="31" xfId="0" applyNumberFormat="1" applyFont="1" applyFill="1" applyBorder="1" applyAlignment="1">
      <alignment horizontal="center"/>
    </xf>
    <xf numFmtId="186" fontId="6" fillId="0" borderId="3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0" fontId="6" fillId="0" borderId="33" xfId="0" applyNumberFormat="1" applyFont="1" applyBorder="1" applyAlignment="1">
      <alignment horizontal="centerContinuous"/>
    </xf>
    <xf numFmtId="180" fontId="6" fillId="0" borderId="12" xfId="0" applyNumberFormat="1" applyFont="1" applyBorder="1" applyAlignment="1">
      <alignment horizontal="right"/>
    </xf>
    <xf numFmtId="186" fontId="6" fillId="0" borderId="10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19" xfId="0" applyNumberFormat="1" applyFont="1" applyBorder="1" applyAlignment="1">
      <alignment horizontal="right"/>
    </xf>
    <xf numFmtId="186" fontId="6" fillId="0" borderId="35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right"/>
    </xf>
    <xf numFmtId="186" fontId="6" fillId="0" borderId="8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6" fontId="7" fillId="2" borderId="17" xfId="0" applyNumberFormat="1" applyFont="1" applyFill="1" applyBorder="1" applyAlignment="1">
      <alignment horizontal="right"/>
    </xf>
    <xf numFmtId="180" fontId="7" fillId="2" borderId="36" xfId="0" applyNumberFormat="1" applyFont="1" applyFill="1" applyBorder="1" applyAlignment="1">
      <alignment horizontal="right"/>
    </xf>
    <xf numFmtId="180" fontId="6" fillId="0" borderId="37" xfId="0" applyNumberFormat="1" applyFont="1" applyBorder="1" applyAlignment="1">
      <alignment/>
    </xf>
    <xf numFmtId="180" fontId="6" fillId="0" borderId="38" xfId="0" applyNumberFormat="1" applyFont="1" applyBorder="1" applyAlignment="1">
      <alignment/>
    </xf>
    <xf numFmtId="180" fontId="7" fillId="2" borderId="36" xfId="0" applyNumberFormat="1" applyFont="1" applyFill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34" xfId="0" applyNumberFormat="1" applyFont="1" applyBorder="1" applyAlignment="1">
      <alignment/>
    </xf>
    <xf numFmtId="180" fontId="6" fillId="0" borderId="40" xfId="0" applyNumberFormat="1" applyFont="1" applyBorder="1" applyAlignment="1">
      <alignment/>
    </xf>
    <xf numFmtId="180" fontId="6" fillId="0" borderId="41" xfId="0" applyNumberFormat="1" applyFont="1" applyBorder="1" applyAlignment="1">
      <alignment/>
    </xf>
    <xf numFmtId="180" fontId="6" fillId="0" borderId="32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Continuous"/>
    </xf>
    <xf numFmtId="0" fontId="6" fillId="0" borderId="42" xfId="0" applyFont="1" applyBorder="1" applyAlignment="1">
      <alignment/>
    </xf>
    <xf numFmtId="49" fontId="7" fillId="0" borderId="29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Continuous"/>
    </xf>
    <xf numFmtId="49" fontId="6" fillId="0" borderId="37" xfId="0" applyNumberFormat="1" applyFont="1" applyBorder="1" applyAlignment="1">
      <alignment horizontal="centerContinuous"/>
    </xf>
    <xf numFmtId="49" fontId="7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49" fontId="6" fillId="4" borderId="45" xfId="0" applyNumberFormat="1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Continuous"/>
    </xf>
    <xf numFmtId="0" fontId="6" fillId="4" borderId="46" xfId="0" applyFont="1" applyFill="1" applyBorder="1" applyAlignment="1">
      <alignment horizontal="centerContinuous"/>
    </xf>
    <xf numFmtId="0" fontId="6" fillId="4" borderId="47" xfId="0" applyFont="1" applyFill="1" applyBorder="1" applyAlignment="1">
      <alignment horizontal="centerContinuous"/>
    </xf>
    <xf numFmtId="0" fontId="6" fillId="4" borderId="48" xfId="0" applyFont="1" applyFill="1" applyBorder="1" applyAlignment="1">
      <alignment horizontal="center"/>
    </xf>
    <xf numFmtId="49" fontId="6" fillId="4" borderId="49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0" xfId="0" applyNumberFormat="1" applyFont="1" applyBorder="1" applyAlignment="1" applyProtection="1">
      <alignment/>
      <protection/>
    </xf>
    <xf numFmtId="180" fontId="6" fillId="0" borderId="51" xfId="0" applyNumberFormat="1" applyFont="1" applyBorder="1" applyAlignment="1">
      <alignment/>
    </xf>
    <xf numFmtId="180" fontId="6" fillId="0" borderId="52" xfId="0" applyNumberFormat="1" applyFont="1" applyBorder="1" applyAlignment="1">
      <alignment/>
    </xf>
    <xf numFmtId="180" fontId="6" fillId="0" borderId="28" xfId="0" applyNumberFormat="1" applyFont="1" applyBorder="1" applyAlignment="1">
      <alignment/>
    </xf>
    <xf numFmtId="180" fontId="7" fillId="2" borderId="53" xfId="0" applyNumberFormat="1" applyFont="1" applyFill="1" applyBorder="1" applyAlignment="1">
      <alignment horizontal="center"/>
    </xf>
    <xf numFmtId="180" fontId="6" fillId="0" borderId="46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180" fontId="6" fillId="0" borderId="25" xfId="0" applyNumberFormat="1" applyFont="1" applyBorder="1" applyAlignment="1">
      <alignment/>
    </xf>
    <xf numFmtId="180" fontId="6" fillId="0" borderId="26" xfId="0" applyNumberFormat="1" applyFont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14" xfId="0" applyNumberFormat="1" applyFont="1" applyFill="1" applyBorder="1" applyAlignment="1">
      <alignment/>
    </xf>
    <xf numFmtId="180" fontId="6" fillId="0" borderId="54" xfId="0" applyNumberFormat="1" applyFont="1" applyFill="1" applyBorder="1" applyAlignment="1">
      <alignment/>
    </xf>
    <xf numFmtId="180" fontId="7" fillId="2" borderId="22" xfId="0" applyNumberFormat="1" applyFont="1" applyFill="1" applyBorder="1" applyAlignment="1">
      <alignment/>
    </xf>
    <xf numFmtId="180" fontId="7" fillId="2" borderId="55" xfId="0" applyNumberFormat="1" applyFont="1" applyFill="1" applyBorder="1" applyAlignment="1">
      <alignment/>
    </xf>
    <xf numFmtId="180" fontId="6" fillId="0" borderId="56" xfId="0" applyNumberFormat="1" applyFont="1" applyBorder="1" applyAlignment="1">
      <alignment/>
    </xf>
    <xf numFmtId="0" fontId="6" fillId="0" borderId="30" xfId="0" applyFont="1" applyFill="1" applyBorder="1" applyAlignment="1">
      <alignment horizontal="center"/>
    </xf>
    <xf numFmtId="186" fontId="6" fillId="0" borderId="0" xfId="0" applyNumberFormat="1" applyFont="1" applyAlignment="1">
      <alignment horizontal="centerContinuous"/>
    </xf>
    <xf numFmtId="180" fontId="6" fillId="0" borderId="35" xfId="0" applyNumberFormat="1" applyFont="1" applyBorder="1" applyAlignment="1">
      <alignment horizontal="right"/>
    </xf>
    <xf numFmtId="180" fontId="6" fillId="0" borderId="52" xfId="0" applyNumberFormat="1" applyFont="1" applyBorder="1" applyAlignment="1">
      <alignment horizontal="right"/>
    </xf>
    <xf numFmtId="180" fontId="6" fillId="0" borderId="16" xfId="0" applyNumberFormat="1" applyFont="1" applyBorder="1" applyAlignment="1">
      <alignment horizontal="right"/>
    </xf>
    <xf numFmtId="180" fontId="6" fillId="0" borderId="41" xfId="0" applyNumberFormat="1" applyFont="1" applyBorder="1" applyAlignment="1">
      <alignment horizontal="right"/>
    </xf>
    <xf numFmtId="180" fontId="7" fillId="2" borderId="57" xfId="0" applyNumberFormat="1" applyFont="1" applyFill="1" applyBorder="1" applyAlignment="1">
      <alignment horizontal="right"/>
    </xf>
    <xf numFmtId="180" fontId="7" fillId="2" borderId="58" xfId="0" applyNumberFormat="1" applyFont="1" applyFill="1" applyBorder="1" applyAlignment="1">
      <alignment horizontal="right"/>
    </xf>
    <xf numFmtId="2" fontId="7" fillId="2" borderId="36" xfId="0" applyNumberFormat="1" applyFont="1" applyFill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80" fontId="6" fillId="0" borderId="56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centerContinuous"/>
      <protection/>
    </xf>
    <xf numFmtId="0" fontId="9" fillId="0" borderId="37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9" fillId="0" borderId="62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53" xfId="0" applyFont="1" applyBorder="1" applyAlignment="1" applyProtection="1">
      <alignment horizontal="center"/>
      <protection/>
    </xf>
    <xf numFmtId="188" fontId="7" fillId="0" borderId="53" xfId="0" applyNumberFormat="1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6" fillId="0" borderId="53" xfId="0" applyFont="1" applyBorder="1" applyAlignment="1" applyProtection="1">
      <alignment horizontal="left"/>
      <protection/>
    </xf>
    <xf numFmtId="0" fontId="6" fillId="0" borderId="6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0" fontId="6" fillId="0" borderId="56" xfId="0" applyNumberFormat="1" applyFont="1" applyFill="1" applyBorder="1" applyAlignment="1">
      <alignment/>
    </xf>
    <xf numFmtId="0" fontId="7" fillId="2" borderId="6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80" fontId="6" fillId="0" borderId="66" xfId="0" applyNumberFormat="1" applyFont="1" applyBorder="1" applyAlignment="1">
      <alignment horizontal="right"/>
    </xf>
    <xf numFmtId="180" fontId="6" fillId="0" borderId="67" xfId="0" applyNumberFormat="1" applyFont="1" applyBorder="1" applyAlignment="1">
      <alignment horizontal="right"/>
    </xf>
    <xf numFmtId="0" fontId="7" fillId="2" borderId="57" xfId="0" applyFont="1" applyFill="1" applyBorder="1" applyAlignment="1">
      <alignment horizontal="center"/>
    </xf>
    <xf numFmtId="180" fontId="6" fillId="0" borderId="68" xfId="0" applyNumberFormat="1" applyFont="1" applyBorder="1" applyAlignment="1">
      <alignment horizontal="right"/>
    </xf>
    <xf numFmtId="180" fontId="6" fillId="0" borderId="69" xfId="0" applyNumberFormat="1" applyFont="1" applyBorder="1" applyAlignment="1">
      <alignment horizontal="right"/>
    </xf>
    <xf numFmtId="180" fontId="6" fillId="0" borderId="43" xfId="0" applyNumberFormat="1" applyFont="1" applyBorder="1" applyAlignment="1">
      <alignment horizontal="right"/>
    </xf>
    <xf numFmtId="180" fontId="6" fillId="0" borderId="70" xfId="0" applyNumberFormat="1" applyFont="1" applyBorder="1" applyAlignment="1">
      <alignment horizontal="right"/>
    </xf>
    <xf numFmtId="180" fontId="7" fillId="2" borderId="65" xfId="0" applyNumberFormat="1" applyFont="1" applyFill="1" applyBorder="1" applyAlignment="1">
      <alignment horizontal="right"/>
    </xf>
    <xf numFmtId="180" fontId="6" fillId="0" borderId="71" xfId="0" applyNumberFormat="1" applyFont="1" applyBorder="1" applyAlignment="1">
      <alignment horizontal="right"/>
    </xf>
    <xf numFmtId="180" fontId="6" fillId="0" borderId="72" xfId="0" applyNumberFormat="1" applyFont="1" applyBorder="1" applyAlignment="1">
      <alignment horizontal="right"/>
    </xf>
    <xf numFmtId="180" fontId="6" fillId="0" borderId="7" xfId="0" applyNumberFormat="1" applyFont="1" applyBorder="1" applyAlignment="1">
      <alignment horizontal="right"/>
    </xf>
    <xf numFmtId="180" fontId="6" fillId="0" borderId="29" xfId="0" applyNumberFormat="1" applyFont="1" applyBorder="1" applyAlignment="1">
      <alignment horizontal="right"/>
    </xf>
    <xf numFmtId="180" fontId="7" fillId="2" borderId="1" xfId="0" applyNumberFormat="1" applyFont="1" applyFill="1" applyBorder="1" applyAlignment="1">
      <alignment horizontal="right"/>
    </xf>
    <xf numFmtId="180" fontId="6" fillId="0" borderId="11" xfId="0" applyNumberFormat="1" applyFont="1" applyBorder="1" applyAlignment="1">
      <alignment horizontal="right"/>
    </xf>
    <xf numFmtId="180" fontId="6" fillId="0" borderId="21" xfId="0" applyNumberFormat="1" applyFont="1" applyBorder="1" applyAlignment="1">
      <alignment horizontal="right"/>
    </xf>
    <xf numFmtId="180" fontId="6" fillId="0" borderId="73" xfId="0" applyNumberFormat="1" applyFont="1" applyBorder="1" applyAlignment="1">
      <alignment horizontal="right"/>
    </xf>
    <xf numFmtId="180" fontId="6" fillId="0" borderId="2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180" fontId="6" fillId="0" borderId="46" xfId="0" applyNumberFormat="1" applyFont="1" applyBorder="1" applyAlignment="1">
      <alignment horizontal="right"/>
    </xf>
    <xf numFmtId="180" fontId="6" fillId="0" borderId="4" xfId="0" applyNumberFormat="1" applyFont="1" applyBorder="1" applyAlignment="1">
      <alignment horizontal="right"/>
    </xf>
    <xf numFmtId="180" fontId="6" fillId="0" borderId="56" xfId="0" applyNumberFormat="1" applyFont="1" applyBorder="1" applyAlignment="1">
      <alignment horizontal="right"/>
    </xf>
    <xf numFmtId="180" fontId="6" fillId="0" borderId="47" xfId="0" applyNumberFormat="1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180" fontId="6" fillId="0" borderId="53" xfId="0" applyNumberFormat="1" applyFont="1" applyBorder="1" applyAlignment="1">
      <alignment horizontal="right"/>
    </xf>
    <xf numFmtId="180" fontId="6" fillId="0" borderId="31" xfId="0" applyNumberFormat="1" applyFont="1" applyBorder="1" applyAlignment="1">
      <alignment horizontal="right"/>
    </xf>
    <xf numFmtId="180" fontId="6" fillId="0" borderId="44" xfId="0" applyNumberFormat="1" applyFont="1" applyBorder="1" applyAlignment="1">
      <alignment horizontal="right"/>
    </xf>
    <xf numFmtId="180" fontId="6" fillId="0" borderId="2" xfId="0" applyNumberFormat="1" applyFont="1" applyBorder="1" applyAlignment="1">
      <alignment horizontal="right"/>
    </xf>
    <xf numFmtId="180" fontId="6" fillId="0" borderId="54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centerContinuous"/>
    </xf>
    <xf numFmtId="180" fontId="6" fillId="0" borderId="63" xfId="0" applyNumberFormat="1" applyFont="1" applyBorder="1" applyAlignment="1">
      <alignment horizontal="right"/>
    </xf>
    <xf numFmtId="180" fontId="7" fillId="2" borderId="55" xfId="0" applyNumberFormat="1" applyFont="1" applyFill="1" applyBorder="1" applyAlignment="1">
      <alignment horizontal="right"/>
    </xf>
    <xf numFmtId="180" fontId="6" fillId="0" borderId="40" xfId="0" applyNumberFormat="1" applyFont="1" applyBorder="1" applyAlignment="1">
      <alignment horizontal="right"/>
    </xf>
    <xf numFmtId="180" fontId="6" fillId="0" borderId="64" xfId="0" applyNumberFormat="1" applyFont="1" applyBorder="1" applyAlignment="1">
      <alignment horizontal="right"/>
    </xf>
    <xf numFmtId="180" fontId="6" fillId="0" borderId="50" xfId="0" applyNumberFormat="1" applyFont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180" fontId="6" fillId="0" borderId="8" xfId="0" applyNumberFormat="1" applyFont="1" applyFill="1" applyBorder="1" applyAlignment="1">
      <alignment horizontal="right"/>
    </xf>
    <xf numFmtId="180" fontId="6" fillId="0" borderId="34" xfId="0" applyNumberFormat="1" applyFont="1" applyFill="1" applyBorder="1" applyAlignment="1">
      <alignment horizontal="right"/>
    </xf>
    <xf numFmtId="180" fontId="6" fillId="0" borderId="46" xfId="0" applyNumberFormat="1" applyFont="1" applyFill="1" applyBorder="1" applyAlignment="1">
      <alignment horizontal="right"/>
    </xf>
    <xf numFmtId="180" fontId="6" fillId="0" borderId="4" xfId="0" applyNumberFormat="1" applyFont="1" applyFill="1" applyBorder="1" applyAlignment="1">
      <alignment horizontal="right"/>
    </xf>
    <xf numFmtId="180" fontId="6" fillId="0" borderId="40" xfId="0" applyNumberFormat="1" applyFont="1" applyFill="1" applyBorder="1" applyAlignment="1">
      <alignment horizontal="right"/>
    </xf>
    <xf numFmtId="180" fontId="6" fillId="0" borderId="47" xfId="0" applyNumberFormat="1" applyFont="1" applyFill="1" applyBorder="1" applyAlignment="1">
      <alignment horizontal="right"/>
    </xf>
    <xf numFmtId="180" fontId="6" fillId="0" borderId="3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Continuous"/>
    </xf>
    <xf numFmtId="180" fontId="6" fillId="0" borderId="75" xfId="0" applyNumberFormat="1" applyFont="1" applyBorder="1" applyAlignment="1">
      <alignment horizontal="right"/>
    </xf>
    <xf numFmtId="180" fontId="6" fillId="0" borderId="6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37" xfId="0" applyNumberFormat="1" applyFont="1" applyBorder="1" applyAlignment="1">
      <alignment/>
    </xf>
    <xf numFmtId="180" fontId="6" fillId="0" borderId="39" xfId="0" applyNumberFormat="1" applyFont="1" applyFill="1" applyBorder="1" applyAlignment="1">
      <alignment/>
    </xf>
    <xf numFmtId="180" fontId="6" fillId="0" borderId="59" xfId="0" applyNumberFormat="1" applyFont="1" applyBorder="1" applyAlignment="1">
      <alignment/>
    </xf>
    <xf numFmtId="180" fontId="6" fillId="0" borderId="60" xfId="0" applyNumberFormat="1" applyFont="1" applyBorder="1" applyAlignment="1">
      <alignment/>
    </xf>
    <xf numFmtId="180" fontId="7" fillId="2" borderId="74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39" xfId="0" applyNumberFormat="1" applyFont="1" applyBorder="1" applyAlignment="1">
      <alignment/>
    </xf>
    <xf numFmtId="180" fontId="6" fillId="0" borderId="76" xfId="0" applyNumberFormat="1" applyFont="1" applyBorder="1" applyAlignment="1">
      <alignment/>
    </xf>
    <xf numFmtId="180" fontId="6" fillId="0" borderId="56" xfId="0" applyNumberFormat="1" applyFont="1" applyBorder="1" applyAlignment="1">
      <alignment/>
    </xf>
    <xf numFmtId="186" fontId="6" fillId="0" borderId="61" xfId="0" applyNumberFormat="1" applyFont="1" applyBorder="1" applyAlignment="1">
      <alignment horizontal="centerContinuous"/>
    </xf>
    <xf numFmtId="180" fontId="6" fillId="0" borderId="61" xfId="0" applyNumberFormat="1" applyFont="1" applyBorder="1" applyAlignment="1">
      <alignment horizontal="centerContinuous"/>
    </xf>
    <xf numFmtId="180" fontId="6" fillId="0" borderId="3" xfId="0" applyNumberFormat="1" applyFont="1" applyBorder="1" applyAlignment="1">
      <alignment horizontal="left"/>
    </xf>
    <xf numFmtId="180" fontId="6" fillId="0" borderId="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/>
    </xf>
    <xf numFmtId="180" fontId="6" fillId="0" borderId="25" xfId="0" applyNumberFormat="1" applyFont="1" applyFill="1" applyBorder="1" applyAlignment="1">
      <alignment/>
    </xf>
    <xf numFmtId="186" fontId="7" fillId="2" borderId="12" xfId="0" applyNumberFormat="1" applyFont="1" applyFill="1" applyBorder="1" applyAlignment="1">
      <alignment horizontal="center"/>
    </xf>
    <xf numFmtId="186" fontId="7" fillId="2" borderId="22" xfId="0" applyNumberFormat="1" applyFont="1" applyFill="1" applyBorder="1" applyAlignment="1">
      <alignment horizontal="center"/>
    </xf>
    <xf numFmtId="180" fontId="7" fillId="2" borderId="44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80" fontId="12" fillId="0" borderId="13" xfId="0" applyNumberFormat="1" applyFont="1" applyBorder="1" applyAlignment="1">
      <alignment horizontal="right"/>
    </xf>
    <xf numFmtId="180" fontId="12" fillId="0" borderId="32" xfId="0" applyNumberFormat="1" applyFont="1" applyBorder="1" applyAlignment="1">
      <alignment horizontal="right"/>
    </xf>
    <xf numFmtId="180" fontId="12" fillId="0" borderId="37" xfId="0" applyNumberFormat="1" applyFont="1" applyBorder="1" applyAlignment="1">
      <alignment horizontal="right"/>
    </xf>
    <xf numFmtId="180" fontId="12" fillId="0" borderId="35" xfId="0" applyNumberFormat="1" applyFont="1" applyBorder="1" applyAlignment="1">
      <alignment horizontal="right"/>
    </xf>
    <xf numFmtId="180" fontId="12" fillId="0" borderId="39" xfId="0" applyNumberFormat="1" applyFont="1" applyBorder="1" applyAlignment="1">
      <alignment horizontal="right"/>
    </xf>
    <xf numFmtId="180" fontId="12" fillId="0" borderId="4" xfId="0" applyNumberFormat="1" applyFont="1" applyBorder="1" applyAlignment="1">
      <alignment horizontal="right"/>
    </xf>
    <xf numFmtId="180" fontId="12" fillId="0" borderId="56" xfId="0" applyNumberFormat="1" applyFont="1" applyBorder="1" applyAlignment="1">
      <alignment horizontal="right"/>
    </xf>
    <xf numFmtId="180" fontId="12" fillId="0" borderId="8" xfId="0" applyNumberFormat="1" applyFont="1" applyBorder="1" applyAlignment="1">
      <alignment horizontal="right"/>
    </xf>
    <xf numFmtId="180" fontId="12" fillId="0" borderId="24" xfId="0" applyNumberFormat="1" applyFont="1" applyBorder="1" applyAlignment="1">
      <alignment horizontal="right"/>
    </xf>
    <xf numFmtId="180" fontId="12" fillId="0" borderId="9" xfId="0" applyNumberFormat="1" applyFont="1" applyBorder="1" applyAlignment="1">
      <alignment horizontal="right"/>
    </xf>
    <xf numFmtId="180" fontId="12" fillId="0" borderId="25" xfId="0" applyNumberFormat="1" applyFont="1" applyBorder="1" applyAlignment="1">
      <alignment horizontal="right"/>
    </xf>
    <xf numFmtId="180" fontId="12" fillId="0" borderId="18" xfId="0" applyNumberFormat="1" applyFont="1" applyBorder="1" applyAlignment="1">
      <alignment horizontal="right"/>
    </xf>
    <xf numFmtId="180" fontId="13" fillId="2" borderId="22" xfId="0" applyNumberFormat="1" applyFont="1" applyFill="1" applyBorder="1" applyAlignment="1">
      <alignment horizontal="right"/>
    </xf>
    <xf numFmtId="180" fontId="13" fillId="2" borderId="17" xfId="0" applyNumberFormat="1" applyFont="1" applyFill="1" applyBorder="1" applyAlignment="1">
      <alignment horizontal="right"/>
    </xf>
    <xf numFmtId="180" fontId="12" fillId="0" borderId="23" xfId="0" applyNumberFormat="1" applyFont="1" applyFill="1" applyBorder="1" applyAlignment="1">
      <alignment horizontal="right"/>
    </xf>
    <xf numFmtId="180" fontId="12" fillId="0" borderId="10" xfId="0" applyNumberFormat="1" applyFont="1" applyBorder="1" applyAlignment="1">
      <alignment horizontal="right"/>
    </xf>
    <xf numFmtId="180" fontId="12" fillId="0" borderId="9" xfId="0" applyNumberFormat="1" applyFont="1" applyFill="1" applyBorder="1" applyAlignment="1">
      <alignment horizontal="right"/>
    </xf>
    <xf numFmtId="180" fontId="12" fillId="0" borderId="27" xfId="0" applyNumberFormat="1" applyFont="1" applyBorder="1" applyAlignment="1">
      <alignment horizontal="right"/>
    </xf>
    <xf numFmtId="180" fontId="12" fillId="0" borderId="19" xfId="0" applyNumberFormat="1" applyFont="1" applyBorder="1" applyAlignment="1">
      <alignment horizontal="right"/>
    </xf>
    <xf numFmtId="180" fontId="12" fillId="0" borderId="62" xfId="0" applyNumberFormat="1" applyFont="1" applyBorder="1" applyAlignment="1">
      <alignment horizontal="centerContinuous"/>
    </xf>
    <xf numFmtId="186" fontId="12" fillId="0" borderId="5" xfId="0" applyNumberFormat="1" applyFont="1" applyBorder="1" applyAlignment="1">
      <alignment horizontal="centerContinuous"/>
    </xf>
    <xf numFmtId="180" fontId="12" fillId="0" borderId="5" xfId="0" applyNumberFormat="1" applyFont="1" applyBorder="1" applyAlignment="1">
      <alignment horizontal="centerContinuous"/>
    </xf>
    <xf numFmtId="180" fontId="12" fillId="0" borderId="3" xfId="0" applyNumberFormat="1" applyFont="1" applyBorder="1" applyAlignment="1">
      <alignment horizontal="center"/>
    </xf>
    <xf numFmtId="180" fontId="12" fillId="0" borderId="2" xfId="0" applyNumberFormat="1" applyFont="1" applyBorder="1" applyAlignment="1">
      <alignment horizontal="center"/>
    </xf>
    <xf numFmtId="180" fontId="12" fillId="0" borderId="77" xfId="0" applyNumberFormat="1" applyFont="1" applyBorder="1" applyAlignment="1">
      <alignment horizontal="centerContinuous"/>
    </xf>
    <xf numFmtId="180" fontId="12" fillId="0" borderId="33" xfId="0" applyNumberFormat="1" applyFont="1" applyBorder="1" applyAlignment="1">
      <alignment horizontal="center"/>
    </xf>
    <xf numFmtId="180" fontId="12" fillId="0" borderId="44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43" xfId="0" applyNumberFormat="1" applyFont="1" applyBorder="1" applyAlignment="1">
      <alignment/>
    </xf>
    <xf numFmtId="4" fontId="12" fillId="0" borderId="70" xfId="0" applyNumberFormat="1" applyFont="1" applyBorder="1" applyAlignment="1">
      <alignment/>
    </xf>
    <xf numFmtId="4" fontId="12" fillId="0" borderId="47" xfId="0" applyNumberFormat="1" applyFont="1" applyBorder="1" applyAlignment="1">
      <alignment/>
    </xf>
    <xf numFmtId="4" fontId="12" fillId="0" borderId="71" xfId="0" applyNumberFormat="1" applyFont="1" applyBorder="1" applyAlignment="1">
      <alignment/>
    </xf>
    <xf numFmtId="4" fontId="12" fillId="0" borderId="75" xfId="0" applyNumberFormat="1" applyFont="1" applyBorder="1" applyAlignment="1">
      <alignment/>
    </xf>
    <xf numFmtId="4" fontId="13" fillId="2" borderId="65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7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3" fillId="3" borderId="7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80" fontId="12" fillId="0" borderId="34" xfId="0" applyNumberFormat="1" applyFont="1" applyBorder="1" applyAlignment="1">
      <alignment horizontal="right"/>
    </xf>
    <xf numFmtId="180" fontId="12" fillId="0" borderId="14" xfId="0" applyNumberFormat="1" applyFont="1" applyBorder="1" applyAlignment="1">
      <alignment horizontal="right"/>
    </xf>
    <xf numFmtId="180" fontId="12" fillId="0" borderId="38" xfId="0" applyNumberFormat="1" applyFont="1" applyBorder="1" applyAlignment="1">
      <alignment horizontal="right"/>
    </xf>
    <xf numFmtId="180" fontId="12" fillId="0" borderId="15" xfId="0" applyNumberFormat="1" applyFont="1" applyBorder="1" applyAlignment="1">
      <alignment horizontal="right"/>
    </xf>
    <xf numFmtId="180" fontId="12" fillId="0" borderId="26" xfId="0" applyNumberFormat="1" applyFont="1" applyBorder="1" applyAlignment="1">
      <alignment horizontal="right"/>
    </xf>
    <xf numFmtId="180" fontId="12" fillId="0" borderId="77" xfId="0" applyNumberFormat="1" applyFont="1" applyBorder="1" applyAlignment="1">
      <alignment horizontal="right"/>
    </xf>
    <xf numFmtId="180" fontId="13" fillId="2" borderId="36" xfId="0" applyNumberFormat="1" applyFont="1" applyFill="1" applyBorder="1" applyAlignment="1">
      <alignment horizontal="right"/>
    </xf>
    <xf numFmtId="180" fontId="12" fillId="0" borderId="28" xfId="0" applyNumberFormat="1" applyFont="1" applyBorder="1" applyAlignment="1">
      <alignment horizontal="right"/>
    </xf>
    <xf numFmtId="180" fontId="13" fillId="2" borderId="74" xfId="0" applyNumberFormat="1" applyFont="1" applyFill="1" applyBorder="1" applyAlignment="1">
      <alignment horizontal="center"/>
    </xf>
    <xf numFmtId="186" fontId="13" fillId="2" borderId="58" xfId="0" applyNumberFormat="1" applyFont="1" applyFill="1" applyBorder="1" applyAlignment="1">
      <alignment horizontal="center"/>
    </xf>
    <xf numFmtId="180" fontId="13" fillId="2" borderId="1" xfId="0" applyNumberFormat="1" applyFont="1" applyFill="1" applyBorder="1" applyAlignment="1">
      <alignment horizontal="center"/>
    </xf>
    <xf numFmtId="180" fontId="13" fillId="2" borderId="6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186" fontId="7" fillId="0" borderId="39" xfId="0" applyNumberFormat="1" applyFont="1" applyBorder="1" applyAlignment="1">
      <alignment horizontal="centerContinuous"/>
    </xf>
    <xf numFmtId="4" fontId="6" fillId="0" borderId="8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86" fontId="7" fillId="2" borderId="37" xfId="0" applyNumberFormat="1" applyFont="1" applyFill="1" applyBorder="1" applyAlignment="1">
      <alignment horizontal="center"/>
    </xf>
    <xf numFmtId="186" fontId="7" fillId="2" borderId="35" xfId="0" applyNumberFormat="1" applyFont="1" applyFill="1" applyBorder="1" applyAlignment="1">
      <alignment horizontal="center"/>
    </xf>
    <xf numFmtId="186" fontId="7" fillId="2" borderId="18" xfId="0" applyNumberFormat="1" applyFont="1" applyFill="1" applyBorder="1" applyAlignment="1">
      <alignment horizontal="center"/>
    </xf>
    <xf numFmtId="180" fontId="7" fillId="2" borderId="18" xfId="0" applyNumberFormat="1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180" fontId="7" fillId="2" borderId="26" xfId="0" applyNumberFormat="1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186" fontId="6" fillId="0" borderId="56" xfId="0" applyNumberFormat="1" applyFont="1" applyBorder="1" applyAlignment="1">
      <alignment horizontal="right"/>
    </xf>
    <xf numFmtId="186" fontId="6" fillId="0" borderId="24" xfId="0" applyNumberFormat="1" applyFont="1" applyBorder="1" applyAlignment="1">
      <alignment horizontal="right"/>
    </xf>
    <xf numFmtId="186" fontId="6" fillId="0" borderId="24" xfId="0" applyNumberFormat="1" applyFont="1" applyFill="1" applyBorder="1" applyAlignment="1">
      <alignment horizontal="right"/>
    </xf>
    <xf numFmtId="186" fontId="6" fillId="0" borderId="27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186" fontId="6" fillId="0" borderId="2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86" fontId="6" fillId="0" borderId="27" xfId="0" applyNumberFormat="1" applyFont="1" applyBorder="1" applyAlignment="1">
      <alignment horizontal="right"/>
    </xf>
    <xf numFmtId="186" fontId="6" fillId="0" borderId="23" xfId="0" applyNumberFormat="1" applyFont="1" applyFill="1" applyBorder="1" applyAlignment="1">
      <alignment horizontal="right"/>
    </xf>
    <xf numFmtId="186" fontId="6" fillId="0" borderId="25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186" fontId="7" fillId="2" borderId="2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186" fontId="6" fillId="0" borderId="56" xfId="0" applyNumberFormat="1" applyFont="1" applyFill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186" fontId="6" fillId="0" borderId="25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80" fontId="7" fillId="0" borderId="39" xfId="0" applyNumberFormat="1" applyFont="1" applyBorder="1" applyAlignment="1">
      <alignment horizontal="centerContinuous"/>
    </xf>
    <xf numFmtId="186" fontId="7" fillId="0" borderId="46" xfId="0" applyNumberFormat="1" applyFont="1" applyBorder="1" applyAlignment="1">
      <alignment horizontal="centerContinuous"/>
    </xf>
    <xf numFmtId="180" fontId="7" fillId="0" borderId="47" xfId="0" applyNumberFormat="1" applyFont="1" applyBorder="1" applyAlignment="1">
      <alignment horizontal="centerContinuous"/>
    </xf>
    <xf numFmtId="180" fontId="7" fillId="0" borderId="46" xfId="0" applyNumberFormat="1" applyFont="1" applyBorder="1" applyAlignment="1">
      <alignment horizontal="centerContinuous"/>
    </xf>
    <xf numFmtId="180" fontId="7" fillId="0" borderId="34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180" fontId="6" fillId="0" borderId="3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180" fontId="6" fillId="0" borderId="35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7" fillId="2" borderId="58" xfId="0" applyNumberFormat="1" applyFont="1" applyFill="1" applyBorder="1" applyAlignment="1">
      <alignment/>
    </xf>
    <xf numFmtId="180" fontId="6" fillId="0" borderId="54" xfId="0" applyNumberFormat="1" applyFont="1" applyBorder="1" applyAlignment="1">
      <alignment/>
    </xf>
    <xf numFmtId="180" fontId="6" fillId="0" borderId="77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7" fillId="2" borderId="17" xfId="0" applyNumberFormat="1" applyFont="1" applyFill="1" applyBorder="1" applyAlignment="1">
      <alignment/>
    </xf>
    <xf numFmtId="180" fontId="6" fillId="0" borderId="19" xfId="0" applyNumberFormat="1" applyFont="1" applyBorder="1" applyAlignment="1">
      <alignment/>
    </xf>
    <xf numFmtId="186" fontId="7" fillId="0" borderId="6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20" fillId="0" borderId="0" xfId="15" applyFont="1" applyAlignment="1" applyProtection="1">
      <alignment/>
      <protection/>
    </xf>
    <xf numFmtId="0" fontId="21" fillId="5" borderId="0" xfId="0" applyFont="1" applyFill="1" applyAlignment="1">
      <alignment/>
    </xf>
    <xf numFmtId="0" fontId="21" fillId="5" borderId="0" xfId="0" applyFont="1" applyFill="1" applyAlignment="1">
      <alignment vertical="top"/>
    </xf>
    <xf numFmtId="0" fontId="21" fillId="5" borderId="0" xfId="0" applyFont="1" applyFill="1" applyAlignment="1">
      <alignment vertical="top" wrapText="1"/>
    </xf>
    <xf numFmtId="0" fontId="23" fillId="5" borderId="0" xfId="0" applyFont="1" applyFill="1" applyAlignment="1">
      <alignment vertical="top"/>
    </xf>
    <xf numFmtId="0" fontId="22" fillId="5" borderId="0" xfId="0" applyFont="1" applyFill="1" applyAlignment="1">
      <alignment/>
    </xf>
    <xf numFmtId="0" fontId="22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top"/>
    </xf>
    <xf numFmtId="0" fontId="24" fillId="5" borderId="0" xfId="0" applyFont="1" applyFill="1" applyAlignment="1">
      <alignment vertical="top"/>
    </xf>
    <xf numFmtId="0" fontId="24" fillId="5" borderId="0" xfId="0" applyFont="1" applyFill="1" applyAlignment="1">
      <alignment vertical="top" wrapText="1"/>
    </xf>
    <xf numFmtId="0" fontId="24" fillId="5" borderId="0" xfId="0" applyFont="1" applyFill="1" applyAlignment="1">
      <alignment/>
    </xf>
    <xf numFmtId="0" fontId="25" fillId="5" borderId="0" xfId="0" applyFont="1" applyFill="1" applyAlignment="1">
      <alignment horizontal="right" vertical="top"/>
    </xf>
    <xf numFmtId="0" fontId="25" fillId="5" borderId="0" xfId="0" applyFont="1" applyFill="1" applyAlignment="1">
      <alignment horizontal="center" vertical="top"/>
    </xf>
    <xf numFmtId="0" fontId="27" fillId="5" borderId="0" xfId="15" applyFont="1" applyFill="1" applyAlignment="1">
      <alignment vertical="top" wrapText="1"/>
    </xf>
    <xf numFmtId="0" fontId="27" fillId="5" borderId="0" xfId="15" applyFont="1" applyFill="1" applyAlignment="1">
      <alignment horizontal="left" vertical="top"/>
    </xf>
    <xf numFmtId="0" fontId="24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center" vertical="top"/>
    </xf>
    <xf numFmtId="0" fontId="26" fillId="5" borderId="0" xfId="0" applyFont="1" applyFill="1" applyAlignment="1">
      <alignment horizontal="left" vertical="top"/>
    </xf>
    <xf numFmtId="0" fontId="29" fillId="5" borderId="0" xfId="0" applyFont="1" applyFill="1" applyAlignment="1">
      <alignment vertical="top"/>
    </xf>
    <xf numFmtId="0" fontId="29" fillId="5" borderId="0" xfId="0" applyFont="1" applyFill="1" applyAlignment="1">
      <alignment vertical="top" wrapText="1"/>
    </xf>
    <xf numFmtId="0" fontId="29" fillId="5" borderId="0" xfId="0" applyFont="1" applyFill="1" applyAlignment="1">
      <alignment/>
    </xf>
    <xf numFmtId="0" fontId="30" fillId="5" borderId="0" xfId="0" applyFont="1" applyFill="1" applyAlignment="1">
      <alignment horizontal="right" vertical="top"/>
    </xf>
    <xf numFmtId="0" fontId="31" fillId="5" borderId="0" xfId="0" applyFont="1" applyFill="1" applyAlignment="1">
      <alignment vertical="top" wrapText="1"/>
    </xf>
    <xf numFmtId="0" fontId="25" fillId="6" borderId="0" xfId="0" applyFont="1" applyFill="1" applyAlignment="1">
      <alignment horizontal="center" vertical="top"/>
    </xf>
    <xf numFmtId="0" fontId="27" fillId="6" borderId="0" xfId="15" applyFont="1" applyFill="1" applyAlignment="1">
      <alignment vertical="top" wrapText="1"/>
    </xf>
    <xf numFmtId="0" fontId="27" fillId="6" borderId="0" xfId="15" applyFont="1" applyFill="1" applyAlignment="1">
      <alignment horizontal="left" vertical="top"/>
    </xf>
    <xf numFmtId="0" fontId="25" fillId="7" borderId="0" xfId="0" applyFont="1" applyFill="1" applyAlignment="1">
      <alignment horizontal="center" vertical="top"/>
    </xf>
    <xf numFmtId="0" fontId="27" fillId="7" borderId="0" xfId="15" applyFont="1" applyFill="1" applyAlignment="1">
      <alignment vertical="top" wrapText="1"/>
    </xf>
    <xf numFmtId="0" fontId="27" fillId="7" borderId="0" xfId="15" applyFont="1" applyFill="1" applyAlignment="1">
      <alignment horizontal="left" vertical="top"/>
    </xf>
    <xf numFmtId="0" fontId="24" fillId="7" borderId="0" xfId="0" applyFont="1" applyFill="1" applyAlignment="1">
      <alignment horizontal="left" vertical="top"/>
    </xf>
    <xf numFmtId="0" fontId="24" fillId="7" borderId="0" xfId="0" applyFont="1" applyFill="1" applyAlignment="1">
      <alignment vertical="top"/>
    </xf>
    <xf numFmtId="0" fontId="28" fillId="7" borderId="0" xfId="15" applyFont="1" applyFill="1" applyAlignment="1">
      <alignment vertical="top" wrapText="1"/>
    </xf>
    <xf numFmtId="0" fontId="25" fillId="2" borderId="0" xfId="0" applyFont="1" applyFill="1" applyAlignment="1">
      <alignment horizontal="center" vertical="top"/>
    </xf>
    <xf numFmtId="0" fontId="27" fillId="2" borderId="0" xfId="15" applyFont="1" applyFill="1" applyAlignment="1">
      <alignment vertical="top" wrapText="1"/>
    </xf>
    <xf numFmtId="0" fontId="27" fillId="2" borderId="0" xfId="15" applyFont="1" applyFill="1" applyAlignment="1">
      <alignment horizontal="left" vertical="top"/>
    </xf>
    <xf numFmtId="0" fontId="28" fillId="8" borderId="0" xfId="15" applyFont="1" applyFill="1" applyAlignment="1">
      <alignment horizontal="left" vertical="top"/>
    </xf>
    <xf numFmtId="0" fontId="28" fillId="8" borderId="0" xfId="15" applyFont="1" applyFill="1" applyAlignment="1">
      <alignment vertical="top" wrapText="1"/>
    </xf>
    <xf numFmtId="0" fontId="25" fillId="8" borderId="0" xfId="0" applyFont="1" applyFill="1" applyAlignment="1">
      <alignment horizontal="center" vertical="top"/>
    </xf>
    <xf numFmtId="0" fontId="27" fillId="8" borderId="0" xfId="15" applyFont="1" applyFill="1" applyAlignment="1">
      <alignment vertical="top" wrapText="1"/>
    </xf>
    <xf numFmtId="0" fontId="27" fillId="8" borderId="0" xfId="15" applyFont="1" applyFill="1" applyAlignment="1">
      <alignment horizontal="left" vertical="top"/>
    </xf>
    <xf numFmtId="0" fontId="24" fillId="8" borderId="0" xfId="0" applyFont="1" applyFill="1" applyAlignment="1">
      <alignment horizontal="left" vertical="top"/>
    </xf>
    <xf numFmtId="0" fontId="27" fillId="8" borderId="0" xfId="15" applyFont="1" applyFill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/>
    </xf>
    <xf numFmtId="49" fontId="7" fillId="4" borderId="76" xfId="0" applyNumberFormat="1" applyFont="1" applyFill="1" applyBorder="1" applyAlignment="1">
      <alignment horizontal="centerContinuous"/>
    </xf>
    <xf numFmtId="0" fontId="7" fillId="4" borderId="33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"/>
    </xf>
    <xf numFmtId="49" fontId="7" fillId="4" borderId="53" xfId="0" applyNumberFormat="1" applyFont="1" applyFill="1" applyBorder="1" applyAlignment="1">
      <alignment horizontal="centerContinuous"/>
    </xf>
    <xf numFmtId="0" fontId="7" fillId="4" borderId="53" xfId="0" applyFont="1" applyFill="1" applyBorder="1" applyAlignment="1">
      <alignment horizontal="centerContinuous"/>
    </xf>
    <xf numFmtId="49" fontId="7" fillId="4" borderId="48" xfId="0" applyNumberFormat="1" applyFont="1" applyFill="1" applyBorder="1" applyAlignment="1">
      <alignment horizontal="centerContinuous"/>
    </xf>
    <xf numFmtId="0" fontId="7" fillId="4" borderId="44" xfId="0" applyFont="1" applyFill="1" applyBorder="1" applyAlignment="1">
      <alignment horizontal="centerContinuous"/>
    </xf>
    <xf numFmtId="0" fontId="6" fillId="0" borderId="37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70" xfId="0" applyNumberFormat="1" applyFont="1" applyBorder="1" applyAlignment="1">
      <alignment horizontal="centerContinuous"/>
    </xf>
    <xf numFmtId="0" fontId="10" fillId="0" borderId="37" xfId="0" applyFont="1" applyBorder="1" applyAlignment="1">
      <alignment/>
    </xf>
    <xf numFmtId="49" fontId="6" fillId="0" borderId="73" xfId="0" applyNumberFormat="1" applyFont="1" applyBorder="1" applyAlignment="1">
      <alignment horizontal="centerContinuous"/>
    </xf>
    <xf numFmtId="0" fontId="6" fillId="0" borderId="73" xfId="0" applyFont="1" applyBorder="1" applyAlignment="1">
      <alignment horizontal="centerContinuous"/>
    </xf>
    <xf numFmtId="49" fontId="6" fillId="0" borderId="52" xfId="0" applyNumberFormat="1" applyFont="1" applyBorder="1" applyAlignment="1">
      <alignment horizontal="centerContinuous"/>
    </xf>
    <xf numFmtId="0" fontId="6" fillId="0" borderId="52" xfId="0" applyFont="1" applyBorder="1" applyAlignment="1">
      <alignment horizontal="centerContinuous"/>
    </xf>
    <xf numFmtId="0" fontId="6" fillId="0" borderId="5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6" fillId="0" borderId="53" xfId="0" applyFont="1" applyBorder="1" applyAlignment="1">
      <alignment horizontal="centerContinuous"/>
    </xf>
    <xf numFmtId="0" fontId="6" fillId="0" borderId="53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180" fontId="6" fillId="0" borderId="5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right"/>
    </xf>
    <xf numFmtId="180" fontId="6" fillId="0" borderId="59" xfId="0" applyNumberFormat="1" applyFont="1" applyBorder="1" applyAlignment="1">
      <alignment horizontal="right"/>
    </xf>
    <xf numFmtId="180" fontId="6" fillId="0" borderId="42" xfId="0" applyNumberFormat="1" applyFont="1" applyBorder="1" applyAlignment="1">
      <alignment horizontal="right"/>
    </xf>
    <xf numFmtId="180" fontId="7" fillId="2" borderId="74" xfId="0" applyNumberFormat="1" applyFont="1" applyFill="1" applyBorder="1" applyAlignment="1">
      <alignment horizontal="right"/>
    </xf>
    <xf numFmtId="180" fontId="6" fillId="0" borderId="39" xfId="0" applyNumberFormat="1" applyFont="1" applyFill="1" applyBorder="1" applyAlignment="1">
      <alignment horizontal="right"/>
    </xf>
    <xf numFmtId="180" fontId="6" fillId="0" borderId="60" xfId="0" applyNumberFormat="1" applyFont="1" applyBorder="1" applyAlignment="1">
      <alignment horizontal="right"/>
    </xf>
    <xf numFmtId="180" fontId="6" fillId="0" borderId="39" xfId="0" applyNumberFormat="1" applyFont="1" applyBorder="1" applyAlignment="1">
      <alignment horizontal="right"/>
    </xf>
    <xf numFmtId="180" fontId="6" fillId="0" borderId="23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horizontal="right"/>
    </xf>
    <xf numFmtId="0" fontId="6" fillId="9" borderId="9" xfId="0" applyFont="1" applyFill="1" applyBorder="1" applyAlignment="1" applyProtection="1">
      <alignment/>
      <protection/>
    </xf>
    <xf numFmtId="0" fontId="7" fillId="9" borderId="65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94" fontId="7" fillId="9" borderId="1" xfId="0" applyNumberFormat="1" applyFont="1" applyFill="1" applyBorder="1" applyAlignment="1" applyProtection="1">
      <alignment/>
      <protection locked="0"/>
    </xf>
    <xf numFmtId="196" fontId="7" fillId="9" borderId="1" xfId="0" applyNumberFormat="1" applyFont="1" applyFill="1" applyBorder="1" applyAlignment="1" applyProtection="1">
      <alignment/>
      <protection locked="0"/>
    </xf>
    <xf numFmtId="197" fontId="6" fillId="9" borderId="9" xfId="0" applyNumberFormat="1" applyFont="1" applyFill="1" applyBorder="1" applyAlignment="1" applyProtection="1">
      <alignment/>
      <protection/>
    </xf>
    <xf numFmtId="198" fontId="6" fillId="9" borderId="9" xfId="0" applyNumberFormat="1" applyFont="1" applyFill="1" applyBorder="1" applyAlignment="1" applyProtection="1">
      <alignment/>
      <protection locked="0"/>
    </xf>
    <xf numFmtId="198" fontId="6" fillId="9" borderId="19" xfId="0" applyNumberFormat="1" applyFont="1" applyFill="1" applyBorder="1" applyAlignment="1" applyProtection="1">
      <alignment/>
      <protection locked="0"/>
    </xf>
    <xf numFmtId="199" fontId="6" fillId="0" borderId="0" xfId="0" applyNumberFormat="1" applyFont="1" applyFill="1" applyAlignment="1" applyProtection="1">
      <alignment/>
      <protection/>
    </xf>
    <xf numFmtId="199" fontId="5" fillId="0" borderId="0" xfId="0" applyNumberFormat="1" applyFont="1" applyFill="1" applyAlignment="1" applyProtection="1">
      <alignment horizontal="centerContinuous"/>
      <protection/>
    </xf>
    <xf numFmtId="199" fontId="6" fillId="0" borderId="0" xfId="0" applyNumberFormat="1" applyFont="1" applyFill="1" applyAlignment="1" applyProtection="1">
      <alignment horizontal="centerContinuous"/>
      <protection/>
    </xf>
    <xf numFmtId="199" fontId="6" fillId="0" borderId="33" xfId="0" applyNumberFormat="1" applyFont="1" applyFill="1" applyBorder="1" applyAlignment="1" applyProtection="1">
      <alignment/>
      <protection/>
    </xf>
    <xf numFmtId="199" fontId="6" fillId="0" borderId="70" xfId="0" applyNumberFormat="1" applyFont="1" applyFill="1" applyBorder="1" applyAlignment="1" applyProtection="1">
      <alignment/>
      <protection/>
    </xf>
    <xf numFmtId="199" fontId="7" fillId="4" borderId="1" xfId="0" applyNumberFormat="1" applyFont="1" applyFill="1" applyBorder="1" applyAlignment="1" applyProtection="1">
      <alignment/>
      <protection hidden="1"/>
    </xf>
    <xf numFmtId="199" fontId="6" fillId="4" borderId="15" xfId="0" applyNumberFormat="1" applyFont="1" applyFill="1" applyBorder="1" applyAlignment="1" applyProtection="1">
      <alignment/>
      <protection hidden="1"/>
    </xf>
    <xf numFmtId="199" fontId="6" fillId="0" borderId="44" xfId="0" applyNumberFormat="1" applyFont="1" applyFill="1" applyBorder="1" applyAlignment="1" applyProtection="1">
      <alignment/>
      <protection/>
    </xf>
    <xf numFmtId="199" fontId="6" fillId="4" borderId="28" xfId="0" applyNumberFormat="1" applyFont="1" applyFill="1" applyBorder="1" applyAlignment="1" applyProtection="1">
      <alignment/>
      <protection hidden="1"/>
    </xf>
    <xf numFmtId="199" fontId="6" fillId="4" borderId="15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86" fontId="7" fillId="0" borderId="0" xfId="0" applyNumberFormat="1" applyFont="1" applyBorder="1" applyAlignment="1">
      <alignment horizontal="left"/>
    </xf>
    <xf numFmtId="0" fontId="6" fillId="0" borderId="68" xfId="0" applyFont="1" applyBorder="1" applyAlignment="1">
      <alignment horizontal="center"/>
    </xf>
    <xf numFmtId="49" fontId="6" fillId="0" borderId="59" xfId="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Continuous"/>
    </xf>
    <xf numFmtId="0" fontId="6" fillId="0" borderId="59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9" fontId="6" fillId="0" borderId="53" xfId="0" applyNumberFormat="1" applyFont="1" applyBorder="1" applyAlignment="1">
      <alignment horizontal="centerContinuous"/>
    </xf>
    <xf numFmtId="0" fontId="6" fillId="0" borderId="62" xfId="0" applyFont="1" applyBorder="1" applyAlignment="1">
      <alignment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49" fontId="6" fillId="0" borderId="62" xfId="0" applyNumberFormat="1" applyFont="1" applyBorder="1" applyAlignment="1">
      <alignment horizontal="centerContinuous"/>
    </xf>
    <xf numFmtId="49" fontId="6" fillId="0" borderId="33" xfId="0" applyNumberFormat="1" applyFont="1" applyBorder="1" applyAlignment="1">
      <alignment horizontal="centerContinuous"/>
    </xf>
    <xf numFmtId="0" fontId="10" fillId="0" borderId="6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9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Continuous"/>
    </xf>
    <xf numFmtId="49" fontId="6" fillId="0" borderId="72" xfId="0" applyNumberFormat="1" applyFont="1" applyBorder="1" applyAlignment="1">
      <alignment horizontal="centerContinuous"/>
    </xf>
    <xf numFmtId="0" fontId="6" fillId="0" borderId="37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3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14" fontId="32" fillId="0" borderId="0" xfId="0" applyNumberFormat="1" applyFont="1" applyFill="1" applyAlignment="1">
      <alignment horizontal="left" vertical="top" wrapText="1"/>
    </xf>
    <xf numFmtId="0" fontId="32" fillId="5" borderId="0" xfId="0" applyFont="1" applyFill="1" applyAlignment="1">
      <alignment vertical="top" wrapText="1"/>
    </xf>
    <xf numFmtId="199" fontId="35" fillId="0" borderId="0" xfId="0" applyNumberFormat="1" applyFont="1" applyFill="1" applyAlignment="1" applyProtection="1">
      <alignment horizontal="right"/>
      <protection/>
    </xf>
    <xf numFmtId="186" fontId="6" fillId="0" borderId="0" xfId="0" applyNumberFormat="1" applyFont="1" applyBorder="1" applyAlignment="1">
      <alignment horizontal="left"/>
    </xf>
    <xf numFmtId="186" fontId="35" fillId="0" borderId="0" xfId="0" applyNumberFormat="1" applyFont="1" applyBorder="1" applyAlignment="1">
      <alignment horizontal="centerContinuous"/>
    </xf>
    <xf numFmtId="186" fontId="35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180" fontId="36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4" borderId="76" xfId="0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200" fontId="7" fillId="9" borderId="26" xfId="0" applyNumberFormat="1" applyFont="1" applyFill="1" applyBorder="1" applyAlignment="1" applyProtection="1">
      <alignment horizontal="right"/>
      <protection locked="0"/>
    </xf>
    <xf numFmtId="200" fontId="7" fillId="9" borderId="14" xfId="0" applyNumberFormat="1" applyFont="1" applyFill="1" applyBorder="1" applyAlignment="1" applyProtection="1">
      <alignment horizontal="right"/>
      <protection locked="0"/>
    </xf>
    <xf numFmtId="200" fontId="7" fillId="9" borderId="38" xfId="0" applyNumberFormat="1" applyFont="1" applyFill="1" applyBorder="1" applyAlignment="1" applyProtection="1">
      <alignment horizontal="right"/>
      <protection locked="0"/>
    </xf>
    <xf numFmtId="200" fontId="7" fillId="9" borderId="12" xfId="0" applyNumberFormat="1" applyFont="1" applyFill="1" applyBorder="1" applyAlignment="1" applyProtection="1">
      <alignment horizontal="right"/>
      <protection locked="0"/>
    </xf>
    <xf numFmtId="49" fontId="7" fillId="4" borderId="2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94" fontId="7" fillId="4" borderId="3" xfId="0" applyNumberFormat="1" applyFont="1" applyFill="1" applyBorder="1" applyAlignment="1" applyProtection="1">
      <alignment horizontal="center"/>
      <protection/>
    </xf>
    <xf numFmtId="194" fontId="7" fillId="4" borderId="7" xfId="0" applyNumberFormat="1" applyFont="1" applyFill="1" applyBorder="1" applyAlignment="1" applyProtection="1">
      <alignment horizontal="center"/>
      <protection/>
    </xf>
    <xf numFmtId="194" fontId="7" fillId="4" borderId="29" xfId="0" applyNumberFormat="1" applyFont="1" applyFill="1" applyBorder="1" applyAlignment="1" applyProtection="1">
      <alignment horizontal="center"/>
      <protection/>
    </xf>
    <xf numFmtId="194" fontId="7" fillId="4" borderId="2" xfId="0" applyNumberFormat="1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200" fontId="7" fillId="9" borderId="77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/>
    </xf>
    <xf numFmtId="194" fontId="7" fillId="4" borderId="30" xfId="0" applyNumberFormat="1" applyFont="1" applyFill="1" applyBorder="1" applyAlignment="1" applyProtection="1">
      <alignment horizontal="center"/>
      <protection/>
    </xf>
    <xf numFmtId="0" fontId="6" fillId="0" borderId="4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92" fontId="7" fillId="4" borderId="65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192" fontId="7" fillId="4" borderId="74" xfId="0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6" fontId="7" fillId="0" borderId="6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186" fontId="6" fillId="0" borderId="6" xfId="0" applyNumberFormat="1" applyFont="1" applyBorder="1" applyAlignment="1">
      <alignment horizontal="center"/>
    </xf>
    <xf numFmtId="186" fontId="6" fillId="0" borderId="4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80" fontId="12" fillId="0" borderId="62" xfId="0" applyNumberFormat="1" applyFont="1" applyBorder="1" applyAlignment="1">
      <alignment horizontal="center"/>
    </xf>
    <xf numFmtId="180" fontId="12" fillId="0" borderId="5" xfId="0" applyNumberFormat="1" applyFont="1" applyBorder="1" applyAlignment="1">
      <alignment horizontal="center"/>
    </xf>
    <xf numFmtId="180" fontId="12" fillId="0" borderId="6" xfId="0" applyNumberFormat="1" applyFont="1" applyBorder="1" applyAlignment="1">
      <alignment horizontal="center"/>
    </xf>
    <xf numFmtId="180" fontId="12" fillId="0" borderId="53" xfId="0" applyNumberFormat="1" applyFont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38100</xdr:rowOff>
    </xdr:from>
    <xdr:to>
      <xdr:col>2</xdr:col>
      <xdr:colOff>2819400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2743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448" customWidth="1"/>
    <col min="2" max="2" width="0.875" style="448" customWidth="1"/>
    <col min="3" max="3" width="69.625" style="449" customWidth="1"/>
    <col min="4" max="4" width="2.375" style="447" customWidth="1"/>
    <col min="5" max="5" width="18.625" style="453" customWidth="1"/>
    <col min="6" max="16384" width="9.125" style="447" customWidth="1"/>
  </cols>
  <sheetData>
    <row r="1" spans="1:5" s="466" customFormat="1" ht="9.75" customHeight="1">
      <c r="A1" s="464"/>
      <c r="B1" s="464"/>
      <c r="C1" s="465"/>
      <c r="E1" s="467" t="s">
        <v>161</v>
      </c>
    </row>
    <row r="2" spans="1:5" s="466" customFormat="1" ht="9.75" customHeight="1">
      <c r="A2" s="464"/>
      <c r="B2" s="464"/>
      <c r="C2" s="465"/>
      <c r="E2" s="467" t="s">
        <v>327</v>
      </c>
    </row>
    <row r="3" spans="1:5" s="466" customFormat="1" ht="9.75" customHeight="1">
      <c r="A3" s="464"/>
      <c r="B3" s="464"/>
      <c r="C3" s="465"/>
      <c r="E3" s="467" t="s">
        <v>162</v>
      </c>
    </row>
    <row r="4" spans="1:5" s="466" customFormat="1" ht="9.75" customHeight="1">
      <c r="A4" s="464"/>
      <c r="B4" s="464"/>
      <c r="C4" s="465"/>
      <c r="E4" s="467" t="s">
        <v>163</v>
      </c>
    </row>
    <row r="5" spans="1:5" s="466" customFormat="1" ht="9.75" customHeight="1">
      <c r="A5" s="464"/>
      <c r="B5" s="464"/>
      <c r="C5" s="465"/>
      <c r="E5" s="467" t="s">
        <v>325</v>
      </c>
    </row>
    <row r="6" spans="1:5" s="466" customFormat="1" ht="9.75" customHeight="1">
      <c r="A6" s="464"/>
      <c r="B6" s="464"/>
      <c r="C6" s="465"/>
      <c r="E6" s="467" t="s">
        <v>326</v>
      </c>
    </row>
    <row r="7" spans="1:5" s="466" customFormat="1" ht="9.75" customHeight="1">
      <c r="A7" s="464"/>
      <c r="B7" s="464"/>
      <c r="C7" s="579" t="s">
        <v>324</v>
      </c>
      <c r="E7" s="467"/>
    </row>
    <row r="8" spans="1:5" s="466" customFormat="1" ht="9.75" customHeight="1">
      <c r="A8" s="464"/>
      <c r="B8" s="464"/>
      <c r="C8" s="578">
        <v>38056</v>
      </c>
      <c r="E8" s="467"/>
    </row>
    <row r="9" spans="1:5" s="456" customFormat="1" ht="9.75" customHeight="1">
      <c r="A9" s="454"/>
      <c r="B9" s="454"/>
      <c r="C9" s="468"/>
      <c r="E9" s="457"/>
    </row>
    <row r="10" spans="1:5" s="451" customFormat="1" ht="15.75">
      <c r="A10" s="462"/>
      <c r="B10" s="462"/>
      <c r="C10" s="463" t="s">
        <v>185</v>
      </c>
      <c r="D10" s="462"/>
      <c r="E10" s="462"/>
    </row>
    <row r="11" spans="1:5" s="451" customFormat="1" ht="12" customHeight="1">
      <c r="A11" s="450"/>
      <c r="B11" s="450"/>
      <c r="E11" s="452"/>
    </row>
    <row r="12" spans="1:5" s="456" customFormat="1" ht="23.25" customHeight="1">
      <c r="A12" s="469">
        <v>1</v>
      </c>
      <c r="B12" s="458"/>
      <c r="C12" s="470" t="s">
        <v>202</v>
      </c>
      <c r="E12" s="471" t="s">
        <v>151</v>
      </c>
    </row>
    <row r="13" spans="1:5" s="456" customFormat="1" ht="6" customHeight="1">
      <c r="A13" s="458"/>
      <c r="B13" s="458"/>
      <c r="C13" s="459"/>
      <c r="E13" s="460"/>
    </row>
    <row r="14" spans="1:5" s="456" customFormat="1" ht="13.5" customHeight="1">
      <c r="A14" s="478">
        <v>2</v>
      </c>
      <c r="B14" s="458"/>
      <c r="C14" s="479" t="s">
        <v>165</v>
      </c>
      <c r="E14" s="480" t="s">
        <v>152</v>
      </c>
    </row>
    <row r="15" spans="1:5" s="456" customFormat="1" ht="6" customHeight="1">
      <c r="A15" s="458"/>
      <c r="B15" s="458"/>
      <c r="C15" s="459"/>
      <c r="E15" s="460"/>
    </row>
    <row r="16" spans="1:5" s="456" customFormat="1" ht="12" customHeight="1">
      <c r="A16" s="478">
        <v>3</v>
      </c>
      <c r="B16" s="458"/>
      <c r="C16" s="479" t="s">
        <v>171</v>
      </c>
      <c r="E16" s="480" t="s">
        <v>153</v>
      </c>
    </row>
    <row r="17" spans="1:5" s="456" customFormat="1" ht="6" customHeight="1">
      <c r="A17" s="458"/>
      <c r="B17" s="458"/>
      <c r="C17" s="459"/>
      <c r="E17" s="460"/>
    </row>
    <row r="18" spans="1:5" s="456" customFormat="1" ht="13.5" customHeight="1">
      <c r="A18" s="483">
        <v>4</v>
      </c>
      <c r="B18" s="458"/>
      <c r="C18" s="484" t="s">
        <v>169</v>
      </c>
      <c r="E18" s="487" t="s">
        <v>154</v>
      </c>
    </row>
    <row r="19" spans="1:5" s="456" customFormat="1" ht="12.75" customHeight="1">
      <c r="A19" s="483"/>
      <c r="B19" s="458"/>
      <c r="C19" s="484" t="s">
        <v>170</v>
      </c>
      <c r="E19" s="486"/>
    </row>
    <row r="20" spans="1:5" s="456" customFormat="1" ht="6" customHeight="1">
      <c r="A20" s="458"/>
      <c r="B20" s="458"/>
      <c r="C20" s="459"/>
      <c r="E20" s="461"/>
    </row>
    <row r="21" spans="1:5" s="456" customFormat="1" ht="11.25">
      <c r="A21" s="483">
        <v>5</v>
      </c>
      <c r="B21" s="458"/>
      <c r="C21" s="484" t="s">
        <v>166</v>
      </c>
      <c r="E21" s="485" t="s">
        <v>155</v>
      </c>
    </row>
    <row r="22" spans="1:5" s="456" customFormat="1" ht="6" customHeight="1">
      <c r="A22" s="458"/>
      <c r="B22" s="458"/>
      <c r="C22" s="459"/>
      <c r="E22" s="460"/>
    </row>
    <row r="23" spans="1:5" s="456" customFormat="1" ht="11.25">
      <c r="A23" s="478">
        <v>6</v>
      </c>
      <c r="B23" s="458"/>
      <c r="C23" s="479" t="s">
        <v>167</v>
      </c>
      <c r="E23" s="480" t="s">
        <v>156</v>
      </c>
    </row>
    <row r="24" spans="1:5" s="456" customFormat="1" ht="6" customHeight="1">
      <c r="A24" s="458"/>
      <c r="B24" s="458"/>
      <c r="C24" s="459"/>
      <c r="E24" s="460"/>
    </row>
    <row r="25" spans="1:5" s="456" customFormat="1" ht="12.75" customHeight="1">
      <c r="A25" s="483">
        <v>7</v>
      </c>
      <c r="B25" s="458"/>
      <c r="C25" s="482" t="s">
        <v>168</v>
      </c>
      <c r="E25" s="481" t="s">
        <v>164</v>
      </c>
    </row>
    <row r="26" spans="1:5" s="456" customFormat="1" ht="6" customHeight="1">
      <c r="A26" s="458"/>
      <c r="B26" s="458"/>
      <c r="C26" s="459"/>
      <c r="E26" s="460"/>
    </row>
    <row r="27" spans="1:5" s="456" customFormat="1" ht="11.25">
      <c r="A27" s="472">
        <v>8</v>
      </c>
      <c r="B27" s="458"/>
      <c r="C27" s="473" t="s">
        <v>26</v>
      </c>
      <c r="E27" s="474" t="s">
        <v>157</v>
      </c>
    </row>
    <row r="28" spans="1:5" s="456" customFormat="1" ht="13.5" customHeight="1">
      <c r="A28" s="472"/>
      <c r="B28" s="458"/>
      <c r="C28" s="473" t="s">
        <v>160</v>
      </c>
      <c r="E28" s="475"/>
    </row>
    <row r="29" spans="1:5" s="456" customFormat="1" ht="6" customHeight="1">
      <c r="A29" s="458"/>
      <c r="B29" s="458"/>
      <c r="C29" s="459"/>
      <c r="E29" s="461"/>
    </row>
    <row r="30" spans="1:5" s="456" customFormat="1" ht="11.25">
      <c r="A30" s="472">
        <v>9</v>
      </c>
      <c r="B30" s="458"/>
      <c r="C30" s="473" t="s">
        <v>55</v>
      </c>
      <c r="E30" s="474" t="s">
        <v>158</v>
      </c>
    </row>
    <row r="31" spans="1:5" s="456" customFormat="1" ht="11.25">
      <c r="A31" s="476"/>
      <c r="B31" s="454"/>
      <c r="C31" s="477" t="s">
        <v>172</v>
      </c>
      <c r="E31" s="475"/>
    </row>
    <row r="32" spans="1:5" s="456" customFormat="1" ht="11.25">
      <c r="A32" s="454"/>
      <c r="B32" s="454"/>
      <c r="C32" s="455"/>
      <c r="E32" s="461"/>
    </row>
    <row r="33" spans="1:5" s="456" customFormat="1" ht="11.25">
      <c r="A33" s="454"/>
      <c r="B33" s="454"/>
      <c r="C33" s="455"/>
      <c r="E33" s="461"/>
    </row>
    <row r="34" spans="1:5" s="456" customFormat="1" ht="11.25">
      <c r="A34" s="454"/>
      <c r="B34" s="454"/>
      <c r="C34" s="455"/>
      <c r="E34" s="461"/>
    </row>
    <row r="35" spans="1:5" s="456" customFormat="1" ht="11.25">
      <c r="A35" s="454"/>
      <c r="B35" s="454"/>
      <c r="C35" s="455"/>
      <c r="E35" s="461"/>
    </row>
  </sheetData>
  <sheetProtection sheet="1" objects="1" scenarios="1"/>
  <hyperlinks>
    <hyperlink ref="C12" location="'Уравнения '!A1" display="Интерполяционные уравнения для термосопротивлений по ДСТУ 2858-94 (ГОСТ 6651-94)"/>
    <hyperlink ref="E12" location="'Уравнения '!A1" display="Уравнения "/>
    <hyperlink ref="C14" location="'ТСП W=1,3910 осн'!A1" display="Градуировочные таблицы ТСП (платиновые) W100=1,3910 основное значение"/>
    <hyperlink ref="E14" location="'ТСП W=1,3910 осн'!A1" display="ТСП W=1,3910 осн"/>
    <hyperlink ref="C16" location="'ТСП W=1,3850 зак'!A1" display="Градуировочные таблицы ТСП (платиновые) W100=1,3850 по требованию заказчика"/>
    <hyperlink ref="E16" location="'ТСП W=1,3850 зак'!A1" display="ТСП W=1,3850 зак"/>
    <hyperlink ref="C18:C19" location="'ТСМ W=1,4280 осн, ТСН'!A1" display="Градуировочные  таблицы ТСМ (медные) W100=1,4280 основное значение"/>
    <hyperlink ref="E18" location="'ТСМ W=1,4280 осн, ТСН'!A1" display="ТСМ W=1,4280 осн, ТСН"/>
    <hyperlink ref="C21" location="'ТСМ W=1,4260 зак'!A1" display="Градуировочные  таблицы ТСМ (медные) W100=1,4260 по требованию заказчика"/>
    <hyperlink ref="E21" location="'ТСМ W=1,4260 зак'!A1" display="ТСМ W=1,4260 зак"/>
    <hyperlink ref="C23" location="'Pt100, Pt50'!A1" display="Градуировочные таблицы Pt100, Pt50 (платиновые)"/>
    <hyperlink ref="E23" location="'Pt100, Pt50'!A1" display="Pt100, Pt50"/>
    <hyperlink ref="C27:C28" location="Термопары!A1" display="Стандартные термоэлектрические термометры ГОСТ 3044-84 (СТ СЭВ 1059-78)"/>
    <hyperlink ref="E27" location="Термопары!A1" display="Термопары"/>
    <hyperlink ref="C30" location="'Термо-ЭДС'!A1" display="Основные значения термо-ЭДС стандартных термопар"/>
    <hyperlink ref="E30" location="'Термо-ЭДС'!A1" display="Термо-ЭДС"/>
    <hyperlink ref="C28" location="Термопары!A21" display="Коэффициенты для определения пределов допускаемых отклонений термо-ЭДС термопар"/>
    <hyperlink ref="C25" location="'Cu, Ni   RTD'!A1" display="Градуировочные  таблицы Cu100, Cu50, Cu10, Ni120, Ni-Iron604, Ni-Iron507 (медные, никелевые)"/>
    <hyperlink ref="E25" location="'Cu, Ni   RTD'!A1" display="Cu, Ni   RTD"/>
    <hyperlink ref="C31" location="'Термо-ЭДС'!A1" display="Отечественные - XК, ХА, ПП, ПР, ВР.   Импортные - M, T, J, E, L, P, K, R, S, B, C, N"/>
  </hyperlink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headerFooter alignWithMargins="0">
    <oddFooter>&amp;L&amp;"Arial,курсив"&amp;8File "&amp;F",   List "&amp;A"&amp;R&amp;"Arial,курсив"&amp;8е-mail: microl@microl.com.ua  ●  http://www.microl.com.ua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00390625" defaultRowHeight="12.75"/>
  <cols>
    <col min="1" max="19" width="5.25390625" style="13" customWidth="1"/>
    <col min="20" max="20" width="5.375" style="13" customWidth="1"/>
    <col min="21" max="21" width="5.625" style="13" customWidth="1"/>
    <col min="22" max="16384" width="9.125" style="13" customWidth="1"/>
  </cols>
  <sheetData>
    <row r="1" spans="1:19" s="10" customFormat="1" ht="15.75">
      <c r="A1" s="649" t="s">
        <v>55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</row>
    <row r="2" spans="1:18" ht="11.25">
      <c r="A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584" t="str">
        <f>Оглавление!C7</f>
        <v>Ver. 1.06</v>
      </c>
    </row>
    <row r="3" spans="1:19" ht="11.25">
      <c r="A3" s="669" t="s">
        <v>100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</row>
    <row r="4" spans="1:17" ht="12.75" thickBot="1">
      <c r="A4" s="23"/>
      <c r="B4" s="446" t="s">
        <v>159</v>
      </c>
      <c r="C4" s="44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ht="13.5" customHeight="1" thickBot="1">
      <c r="A5" s="626"/>
      <c r="B5" s="666" t="s">
        <v>319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8"/>
    </row>
    <row r="6" spans="1:19" ht="13.5" customHeight="1">
      <c r="A6" s="389" t="s">
        <v>314</v>
      </c>
      <c r="B6" s="625"/>
      <c r="C6" s="622" t="s">
        <v>309</v>
      </c>
      <c r="D6" s="621" t="s">
        <v>309</v>
      </c>
      <c r="E6" s="622" t="s">
        <v>309</v>
      </c>
      <c r="F6" s="621" t="s">
        <v>309</v>
      </c>
      <c r="G6" s="622" t="s">
        <v>309</v>
      </c>
      <c r="H6" s="611" t="s">
        <v>313</v>
      </c>
      <c r="I6" s="616"/>
      <c r="J6" s="623" t="s">
        <v>309</v>
      </c>
      <c r="K6" s="611" t="s">
        <v>313</v>
      </c>
      <c r="L6" s="622" t="s">
        <v>309</v>
      </c>
      <c r="M6" s="623" t="s">
        <v>309</v>
      </c>
      <c r="N6" s="611" t="s">
        <v>313</v>
      </c>
      <c r="O6" s="622" t="s">
        <v>309</v>
      </c>
      <c r="P6" s="611" t="s">
        <v>313</v>
      </c>
      <c r="Q6" s="624" t="s">
        <v>309</v>
      </c>
      <c r="R6" s="83"/>
      <c r="S6" s="621" t="s">
        <v>309</v>
      </c>
    </row>
    <row r="7" spans="1:19" ht="13.5" customHeight="1" thickBot="1">
      <c r="A7" s="132" t="s">
        <v>315</v>
      </c>
      <c r="B7" s="627" t="s">
        <v>306</v>
      </c>
      <c r="C7" s="618" t="s">
        <v>308</v>
      </c>
      <c r="D7" s="614" t="s">
        <v>308</v>
      </c>
      <c r="E7" s="618" t="s">
        <v>308</v>
      </c>
      <c r="F7" s="614" t="s">
        <v>308</v>
      </c>
      <c r="G7" s="618" t="s">
        <v>316</v>
      </c>
      <c r="H7" s="610"/>
      <c r="I7" s="617" t="s">
        <v>306</v>
      </c>
      <c r="J7" s="619" t="s">
        <v>308</v>
      </c>
      <c r="K7" s="610"/>
      <c r="L7" s="618" t="s">
        <v>308</v>
      </c>
      <c r="M7" s="619" t="s">
        <v>308</v>
      </c>
      <c r="N7" s="610"/>
      <c r="O7" s="618" t="s">
        <v>308</v>
      </c>
      <c r="P7" s="610"/>
      <c r="Q7" s="615" t="s">
        <v>308</v>
      </c>
      <c r="R7" s="35" t="s">
        <v>306</v>
      </c>
      <c r="S7" s="614" t="s">
        <v>308</v>
      </c>
    </row>
    <row r="8" spans="1:19" s="15" customFormat="1" ht="13.5" customHeight="1" thickBot="1">
      <c r="A8" s="387" t="s">
        <v>184</v>
      </c>
      <c r="B8" s="612"/>
      <c r="C8" s="190" t="s">
        <v>292</v>
      </c>
      <c r="D8" s="613" t="s">
        <v>294</v>
      </c>
      <c r="E8" s="190" t="s">
        <v>293</v>
      </c>
      <c r="F8" s="614" t="s">
        <v>298</v>
      </c>
      <c r="G8" s="618" t="s">
        <v>295</v>
      </c>
      <c r="H8" s="620" t="s">
        <v>305</v>
      </c>
      <c r="I8" s="618"/>
      <c r="J8" s="619" t="s">
        <v>297</v>
      </c>
      <c r="K8" s="620" t="s">
        <v>318</v>
      </c>
      <c r="L8" s="618" t="s">
        <v>301</v>
      </c>
      <c r="M8" s="619" t="s">
        <v>300</v>
      </c>
      <c r="N8" s="620" t="s">
        <v>317</v>
      </c>
      <c r="O8" s="618" t="s">
        <v>302</v>
      </c>
      <c r="P8" s="620" t="s">
        <v>303</v>
      </c>
      <c r="Q8" s="615" t="s">
        <v>304</v>
      </c>
      <c r="R8" s="612"/>
      <c r="S8" s="614" t="s">
        <v>299</v>
      </c>
    </row>
    <row r="9" spans="1:19" ht="12" thickBot="1">
      <c r="A9" s="261" t="s">
        <v>183</v>
      </c>
      <c r="B9" s="628" t="s">
        <v>31</v>
      </c>
      <c r="C9" s="190" t="s">
        <v>31</v>
      </c>
      <c r="D9" s="242" t="s">
        <v>56</v>
      </c>
      <c r="E9" s="190" t="s">
        <v>34</v>
      </c>
      <c r="F9" s="242" t="s">
        <v>39</v>
      </c>
      <c r="G9" s="190" t="s">
        <v>296</v>
      </c>
      <c r="H9" s="242"/>
      <c r="I9" s="190" t="s">
        <v>102</v>
      </c>
      <c r="J9" s="52" t="s">
        <v>97</v>
      </c>
      <c r="K9" s="242"/>
      <c r="L9" s="190" t="s">
        <v>93</v>
      </c>
      <c r="M9" s="52" t="s">
        <v>98</v>
      </c>
      <c r="N9" s="242"/>
      <c r="O9" s="190" t="s">
        <v>99</v>
      </c>
      <c r="P9" s="242"/>
      <c r="Q9" s="246" t="s">
        <v>182</v>
      </c>
      <c r="R9" s="14" t="s">
        <v>101</v>
      </c>
      <c r="S9" s="242" t="s">
        <v>92</v>
      </c>
    </row>
    <row r="10" spans="1:19" ht="11.25">
      <c r="A10" s="149">
        <v>-200</v>
      </c>
      <c r="B10" s="518"/>
      <c r="C10" s="265">
        <v>-6.151</v>
      </c>
      <c r="D10" s="106">
        <v>-5.603</v>
      </c>
      <c r="E10" s="272">
        <v>-7.89</v>
      </c>
      <c r="F10" s="59">
        <v>-8.825</v>
      </c>
      <c r="G10" s="179">
        <v>-9.488</v>
      </c>
      <c r="H10" s="123">
        <v>-9.488</v>
      </c>
      <c r="I10" s="58"/>
      <c r="J10" s="33">
        <v>-5.891</v>
      </c>
      <c r="K10" s="123">
        <v>-5.892</v>
      </c>
      <c r="L10" s="58"/>
      <c r="M10" s="33"/>
      <c r="N10" s="59"/>
      <c r="O10" s="272"/>
      <c r="P10" s="249"/>
      <c r="Q10" s="254"/>
      <c r="R10" s="179"/>
      <c r="S10" s="254">
        <v>-3.99</v>
      </c>
    </row>
    <row r="11" spans="1:19" ht="11.25">
      <c r="A11" s="149">
        <v>-150</v>
      </c>
      <c r="B11" s="519"/>
      <c r="C11" s="60">
        <v>-5.112</v>
      </c>
      <c r="D11" s="61">
        <v>-4.648</v>
      </c>
      <c r="E11" s="180">
        <v>-6.5</v>
      </c>
      <c r="F11" s="61">
        <v>-7.279</v>
      </c>
      <c r="G11" s="179">
        <v>-7.831</v>
      </c>
      <c r="H11" s="123">
        <v>-7.831</v>
      </c>
      <c r="I11" s="60"/>
      <c r="J11" s="32">
        <v>-4.913</v>
      </c>
      <c r="K11" s="244">
        <v>-4.914</v>
      </c>
      <c r="L11" s="60"/>
      <c r="M11" s="32"/>
      <c r="N11" s="61"/>
      <c r="O11" s="272"/>
      <c r="P11" s="249"/>
      <c r="Q11" s="254"/>
      <c r="R11" s="247"/>
      <c r="S11" s="257">
        <v>-3.336</v>
      </c>
    </row>
    <row r="12" spans="1:19" ht="11.25">
      <c r="A12" s="149">
        <v>-100</v>
      </c>
      <c r="B12" s="519"/>
      <c r="C12" s="60">
        <v>-3.718</v>
      </c>
      <c r="D12" s="61">
        <v>-3.379</v>
      </c>
      <c r="E12" s="180">
        <v>-4.633</v>
      </c>
      <c r="F12" s="61">
        <v>-5.237</v>
      </c>
      <c r="G12" s="179">
        <v>-5.641</v>
      </c>
      <c r="H12" s="123">
        <v>-5.641</v>
      </c>
      <c r="I12" s="60"/>
      <c r="J12" s="32">
        <v>-3.554</v>
      </c>
      <c r="K12" s="244">
        <v>-3.553</v>
      </c>
      <c r="L12" s="60"/>
      <c r="M12" s="32"/>
      <c r="N12" s="61"/>
      <c r="O12" s="272"/>
      <c r="P12" s="249"/>
      <c r="Q12" s="254"/>
      <c r="R12" s="247"/>
      <c r="S12" s="257">
        <v>-2.407</v>
      </c>
    </row>
    <row r="13" spans="1:19" ht="12" thickBot="1">
      <c r="A13" s="153">
        <v>-50</v>
      </c>
      <c r="B13" s="520">
        <v>-1.732</v>
      </c>
      <c r="C13" s="68">
        <v>-2.002</v>
      </c>
      <c r="D13" s="64">
        <v>-1.819</v>
      </c>
      <c r="E13" s="517">
        <v>-2.431</v>
      </c>
      <c r="F13" s="64">
        <v>-2.787</v>
      </c>
      <c r="G13" s="75">
        <v>-3.004</v>
      </c>
      <c r="H13" s="178">
        <v>-3.004</v>
      </c>
      <c r="I13" s="68"/>
      <c r="J13" s="53">
        <v>-1.889</v>
      </c>
      <c r="K13" s="278">
        <v>-1.889</v>
      </c>
      <c r="L13" s="68">
        <v>-0.226</v>
      </c>
      <c r="M13" s="53">
        <v>-0.236</v>
      </c>
      <c r="N13" s="64"/>
      <c r="O13" s="274"/>
      <c r="P13" s="250"/>
      <c r="Q13" s="255"/>
      <c r="R13" s="259"/>
      <c r="S13" s="260">
        <v>-1.269</v>
      </c>
    </row>
    <row r="14" spans="1:19" ht="12" thickBot="1">
      <c r="A14" s="262">
        <v>0</v>
      </c>
      <c r="B14" s="521">
        <v>0</v>
      </c>
      <c r="C14" s="73">
        <v>0</v>
      </c>
      <c r="D14" s="115">
        <v>0</v>
      </c>
      <c r="E14" s="275">
        <v>0</v>
      </c>
      <c r="F14" s="115">
        <v>0</v>
      </c>
      <c r="G14" s="182">
        <v>0</v>
      </c>
      <c r="H14" s="183">
        <v>0</v>
      </c>
      <c r="I14" s="73">
        <v>0</v>
      </c>
      <c r="J14" s="81">
        <v>0</v>
      </c>
      <c r="K14" s="183">
        <v>0</v>
      </c>
      <c r="L14" s="73">
        <v>0</v>
      </c>
      <c r="M14" s="81">
        <v>0</v>
      </c>
      <c r="N14" s="115">
        <v>0</v>
      </c>
      <c r="O14" s="275">
        <v>0</v>
      </c>
      <c r="P14" s="251"/>
      <c r="Q14" s="256">
        <v>0</v>
      </c>
      <c r="R14" s="182">
        <v>0</v>
      </c>
      <c r="S14" s="256">
        <v>0</v>
      </c>
    </row>
    <row r="15" spans="1:19" ht="11.25">
      <c r="A15" s="279">
        <v>50</v>
      </c>
      <c r="B15" s="522">
        <v>1.951</v>
      </c>
      <c r="C15" s="525">
        <v>2.254</v>
      </c>
      <c r="D15" s="526">
        <v>2.036</v>
      </c>
      <c r="E15" s="284">
        <v>2.585</v>
      </c>
      <c r="F15" s="281">
        <v>3.048</v>
      </c>
      <c r="G15" s="282">
        <v>3.306</v>
      </c>
      <c r="H15" s="283">
        <v>3.35</v>
      </c>
      <c r="I15" s="265">
        <v>1.575</v>
      </c>
      <c r="J15" s="280">
        <v>2.023</v>
      </c>
      <c r="K15" s="283">
        <v>2.022</v>
      </c>
      <c r="L15" s="265">
        <v>0.296</v>
      </c>
      <c r="M15" s="280">
        <v>0.299</v>
      </c>
      <c r="N15" s="281">
        <v>0.297</v>
      </c>
      <c r="O15" s="284">
        <v>0.002</v>
      </c>
      <c r="P15" s="285"/>
      <c r="Q15" s="286">
        <v>0.636</v>
      </c>
      <c r="R15" s="263">
        <v>0.699</v>
      </c>
      <c r="S15" s="267">
        <v>1.34</v>
      </c>
    </row>
    <row r="16" spans="1:19" ht="11.25">
      <c r="A16" s="149">
        <v>100</v>
      </c>
      <c r="B16" s="519">
        <v>4.091</v>
      </c>
      <c r="C16" s="60">
        <v>4.725</v>
      </c>
      <c r="D16" s="61">
        <v>4.279</v>
      </c>
      <c r="E16" s="180">
        <v>5.269</v>
      </c>
      <c r="F16" s="61">
        <v>6.319</v>
      </c>
      <c r="G16" s="179">
        <v>6.861</v>
      </c>
      <c r="H16" s="123">
        <v>6.898</v>
      </c>
      <c r="I16" s="60">
        <v>3.3</v>
      </c>
      <c r="J16" s="32">
        <v>4.096</v>
      </c>
      <c r="K16" s="244">
        <v>4.095</v>
      </c>
      <c r="L16" s="60">
        <v>0.647</v>
      </c>
      <c r="M16" s="32">
        <v>0.646</v>
      </c>
      <c r="N16" s="61">
        <v>0.644</v>
      </c>
      <c r="O16" s="272">
        <v>0.033</v>
      </c>
      <c r="P16" s="249"/>
      <c r="Q16" s="254">
        <v>1.337</v>
      </c>
      <c r="R16" s="247">
        <v>1.451</v>
      </c>
      <c r="S16" s="257">
        <v>2.774</v>
      </c>
    </row>
    <row r="17" spans="1:19" ht="11.25">
      <c r="A17" s="149">
        <v>150</v>
      </c>
      <c r="B17" s="519">
        <v>6.381</v>
      </c>
      <c r="C17" s="60"/>
      <c r="D17" s="61">
        <v>6.704</v>
      </c>
      <c r="E17" s="180">
        <v>8.01</v>
      </c>
      <c r="F17" s="61">
        <v>9.789</v>
      </c>
      <c r="G17" s="179">
        <v>10.624</v>
      </c>
      <c r="H17" s="123">
        <v>10.624</v>
      </c>
      <c r="I17" s="60">
        <v>5.154</v>
      </c>
      <c r="J17" s="32">
        <v>6.138</v>
      </c>
      <c r="K17" s="244">
        <v>6.137</v>
      </c>
      <c r="L17" s="60">
        <v>1.041</v>
      </c>
      <c r="M17" s="32">
        <v>1.029</v>
      </c>
      <c r="N17" s="61">
        <v>1.026</v>
      </c>
      <c r="O17" s="272">
        <v>0.092</v>
      </c>
      <c r="P17" s="249"/>
      <c r="Q17" s="254">
        <v>2.086</v>
      </c>
      <c r="R17" s="247">
        <v>2.25</v>
      </c>
      <c r="S17" s="257">
        <v>4.302</v>
      </c>
    </row>
    <row r="18" spans="1:19" ht="11.25">
      <c r="A18" s="149">
        <v>200</v>
      </c>
      <c r="B18" s="519">
        <v>8.777</v>
      </c>
      <c r="C18" s="60"/>
      <c r="D18" s="61">
        <v>9.288</v>
      </c>
      <c r="E18" s="180">
        <v>10.779</v>
      </c>
      <c r="F18" s="61">
        <v>13.421</v>
      </c>
      <c r="G18" s="179">
        <v>14.561</v>
      </c>
      <c r="H18" s="123">
        <v>14.57</v>
      </c>
      <c r="I18" s="60">
        <v>7.115</v>
      </c>
      <c r="J18" s="32">
        <v>8.138</v>
      </c>
      <c r="K18" s="244">
        <v>8.137</v>
      </c>
      <c r="L18" s="60">
        <v>1.469</v>
      </c>
      <c r="M18" s="32">
        <v>1.441</v>
      </c>
      <c r="N18" s="61">
        <v>1.436</v>
      </c>
      <c r="O18" s="272">
        <v>0.178</v>
      </c>
      <c r="P18" s="249"/>
      <c r="Q18" s="254">
        <v>2.872</v>
      </c>
      <c r="R18" s="247">
        <v>3.089</v>
      </c>
      <c r="S18" s="257">
        <v>5.913</v>
      </c>
    </row>
    <row r="19" spans="1:19" ht="11.25">
      <c r="A19" s="149">
        <v>250</v>
      </c>
      <c r="B19" s="519">
        <v>11.225</v>
      </c>
      <c r="C19" s="60"/>
      <c r="D19" s="61">
        <v>12.013</v>
      </c>
      <c r="E19" s="180">
        <v>13.555</v>
      </c>
      <c r="F19" s="61">
        <v>17.181</v>
      </c>
      <c r="G19" s="179">
        <v>18.643</v>
      </c>
      <c r="H19" s="123">
        <v>18.69</v>
      </c>
      <c r="I19" s="60">
        <v>9.163</v>
      </c>
      <c r="J19" s="32">
        <v>10.153</v>
      </c>
      <c r="K19" s="244">
        <v>10.151</v>
      </c>
      <c r="L19" s="60">
        <v>1.923</v>
      </c>
      <c r="M19" s="32">
        <v>1.874</v>
      </c>
      <c r="N19" s="61">
        <v>1.867</v>
      </c>
      <c r="O19" s="272">
        <v>0.291</v>
      </c>
      <c r="P19" s="249"/>
      <c r="Q19" s="254">
        <v>3.684</v>
      </c>
      <c r="R19" s="247">
        <v>3.962</v>
      </c>
      <c r="S19" s="257">
        <v>7.597</v>
      </c>
    </row>
    <row r="20" spans="1:19" ht="11.25">
      <c r="A20" s="149">
        <v>300</v>
      </c>
      <c r="B20" s="519">
        <v>13.663</v>
      </c>
      <c r="C20" s="60"/>
      <c r="D20" s="61">
        <v>14.862</v>
      </c>
      <c r="E20" s="180">
        <v>16.327</v>
      </c>
      <c r="F20" s="61">
        <v>21.036</v>
      </c>
      <c r="G20" s="179">
        <v>22.843</v>
      </c>
      <c r="H20" s="123">
        <v>22.88</v>
      </c>
      <c r="I20" s="60">
        <v>11.281</v>
      </c>
      <c r="J20" s="32">
        <v>12.209</v>
      </c>
      <c r="K20" s="244">
        <v>12.207</v>
      </c>
      <c r="L20" s="60">
        <v>2.401</v>
      </c>
      <c r="M20" s="32">
        <v>2.323</v>
      </c>
      <c r="N20" s="61">
        <v>2.314</v>
      </c>
      <c r="O20" s="272">
        <v>0.431</v>
      </c>
      <c r="P20" s="249">
        <v>0.443</v>
      </c>
      <c r="Q20" s="254">
        <v>4.514</v>
      </c>
      <c r="R20" s="247">
        <v>4.864</v>
      </c>
      <c r="S20" s="257">
        <v>9.341</v>
      </c>
    </row>
    <row r="21" spans="1:19" ht="11.25">
      <c r="A21" s="149">
        <v>350</v>
      </c>
      <c r="B21" s="519">
        <v>16.002</v>
      </c>
      <c r="C21" s="60"/>
      <c r="D21" s="61">
        <v>17.819</v>
      </c>
      <c r="E21" s="180">
        <v>19.09</v>
      </c>
      <c r="F21" s="61">
        <v>24.964</v>
      </c>
      <c r="G21" s="179">
        <v>27.135</v>
      </c>
      <c r="H21" s="123">
        <v>27.13</v>
      </c>
      <c r="I21" s="60">
        <v>13.454</v>
      </c>
      <c r="J21" s="32">
        <v>14.293</v>
      </c>
      <c r="K21" s="244">
        <v>14.292</v>
      </c>
      <c r="L21" s="60">
        <v>2.896</v>
      </c>
      <c r="M21" s="32">
        <v>2.786</v>
      </c>
      <c r="N21" s="61">
        <v>2.777</v>
      </c>
      <c r="O21" s="272">
        <v>0.596</v>
      </c>
      <c r="P21" s="249">
        <v>0.613</v>
      </c>
      <c r="Q21" s="254">
        <v>5.355</v>
      </c>
      <c r="R21" s="247">
        <v>5.788</v>
      </c>
      <c r="S21" s="257">
        <v>11.136</v>
      </c>
    </row>
    <row r="22" spans="1:19" ht="11.25">
      <c r="A22" s="149">
        <v>400</v>
      </c>
      <c r="B22" s="519">
        <v>18.181</v>
      </c>
      <c r="C22" s="60"/>
      <c r="D22" s="61">
        <v>20.872</v>
      </c>
      <c r="E22" s="180">
        <v>21.848</v>
      </c>
      <c r="F22" s="61">
        <v>28.946</v>
      </c>
      <c r="G22" s="179">
        <v>31.491</v>
      </c>
      <c r="H22" s="123">
        <v>31.48</v>
      </c>
      <c r="I22" s="60">
        <v>15.667</v>
      </c>
      <c r="J22" s="32">
        <v>16.397</v>
      </c>
      <c r="K22" s="244">
        <v>16.395</v>
      </c>
      <c r="L22" s="60">
        <v>3.408</v>
      </c>
      <c r="M22" s="32">
        <v>3.259</v>
      </c>
      <c r="N22" s="61">
        <v>3.25</v>
      </c>
      <c r="O22" s="272">
        <v>0.787</v>
      </c>
      <c r="P22" s="249">
        <v>0.808</v>
      </c>
      <c r="Q22" s="254">
        <v>6.204</v>
      </c>
      <c r="R22" s="247">
        <v>6.731</v>
      </c>
      <c r="S22" s="257">
        <v>12.974</v>
      </c>
    </row>
    <row r="23" spans="1:19" ht="12" thickBot="1">
      <c r="A23" s="132">
        <v>450</v>
      </c>
      <c r="B23" s="523">
        <v>20.399</v>
      </c>
      <c r="C23" s="69"/>
      <c r="D23" s="66"/>
      <c r="E23" s="181">
        <v>24.61</v>
      </c>
      <c r="F23" s="66">
        <v>32.965</v>
      </c>
      <c r="G23" s="268">
        <v>35.888</v>
      </c>
      <c r="H23" s="269">
        <v>35.87</v>
      </c>
      <c r="I23" s="69">
        <v>17.905</v>
      </c>
      <c r="J23" s="54">
        <v>18.516</v>
      </c>
      <c r="K23" s="245">
        <v>18.513</v>
      </c>
      <c r="L23" s="69">
        <v>3.933</v>
      </c>
      <c r="M23" s="54">
        <v>3.742</v>
      </c>
      <c r="N23" s="66">
        <v>3.728</v>
      </c>
      <c r="O23" s="277">
        <v>1.002</v>
      </c>
      <c r="P23" s="270">
        <v>1.029</v>
      </c>
      <c r="Q23" s="271">
        <v>7.056</v>
      </c>
      <c r="R23" s="248">
        <v>7.688</v>
      </c>
      <c r="S23" s="258">
        <v>14.846</v>
      </c>
    </row>
    <row r="24" spans="1:19" ht="11.25">
      <c r="A24" s="187">
        <v>500</v>
      </c>
      <c r="B24" s="524">
        <v>22.703</v>
      </c>
      <c r="C24" s="58"/>
      <c r="D24" s="59"/>
      <c r="E24" s="276">
        <v>27.393</v>
      </c>
      <c r="F24" s="106">
        <v>37.005</v>
      </c>
      <c r="G24" s="263">
        <v>40.3</v>
      </c>
      <c r="H24" s="264">
        <v>40.27</v>
      </c>
      <c r="I24" s="265">
        <v>20.158</v>
      </c>
      <c r="J24" s="31">
        <v>20.644</v>
      </c>
      <c r="K24" s="264">
        <v>20.64</v>
      </c>
      <c r="L24" s="265">
        <v>4.471</v>
      </c>
      <c r="M24" s="31">
        <v>4.233</v>
      </c>
      <c r="N24" s="106">
        <v>4.216</v>
      </c>
      <c r="O24" s="276">
        <v>1.242</v>
      </c>
      <c r="P24" s="266">
        <v>1.274</v>
      </c>
      <c r="Q24" s="267">
        <v>7.908</v>
      </c>
      <c r="R24" s="263">
        <v>8.655</v>
      </c>
      <c r="S24" s="267">
        <v>16.748</v>
      </c>
    </row>
    <row r="25" spans="1:19" ht="11.25">
      <c r="A25" s="149">
        <v>550</v>
      </c>
      <c r="B25" s="519">
        <v>25.095</v>
      </c>
      <c r="C25" s="60"/>
      <c r="D25" s="61"/>
      <c r="E25" s="180">
        <v>30.216</v>
      </c>
      <c r="F25" s="61">
        <v>41.053</v>
      </c>
      <c r="G25" s="179">
        <v>44.71</v>
      </c>
      <c r="H25" s="123">
        <v>44.67</v>
      </c>
      <c r="I25" s="60">
        <v>22.414</v>
      </c>
      <c r="J25" s="32">
        <v>22.776</v>
      </c>
      <c r="K25" s="244">
        <v>22.772</v>
      </c>
      <c r="L25" s="60">
        <v>5.021</v>
      </c>
      <c r="M25" s="32">
        <v>4.732</v>
      </c>
      <c r="N25" s="61">
        <v>4.714</v>
      </c>
      <c r="O25" s="272">
        <v>1.505</v>
      </c>
      <c r="P25" s="249">
        <v>1.54</v>
      </c>
      <c r="Q25" s="254">
        <v>8.758</v>
      </c>
      <c r="R25" s="247">
        <v>9.629</v>
      </c>
      <c r="S25" s="257">
        <v>18.672</v>
      </c>
    </row>
    <row r="26" spans="1:19" ht="11.25">
      <c r="A26" s="149">
        <v>600</v>
      </c>
      <c r="B26" s="519">
        <v>27.574</v>
      </c>
      <c r="C26" s="60"/>
      <c r="D26" s="61"/>
      <c r="E26" s="180">
        <v>33.102</v>
      </c>
      <c r="F26" s="61">
        <v>45.093</v>
      </c>
      <c r="G26" s="179">
        <v>49.107</v>
      </c>
      <c r="H26" s="123">
        <v>49.09</v>
      </c>
      <c r="I26" s="60">
        <v>24.663</v>
      </c>
      <c r="J26" s="32">
        <v>24.905</v>
      </c>
      <c r="K26" s="244">
        <v>24.902</v>
      </c>
      <c r="L26" s="60">
        <v>5.583</v>
      </c>
      <c r="M26" s="32">
        <v>5.239</v>
      </c>
      <c r="N26" s="61">
        <v>5.218</v>
      </c>
      <c r="O26" s="272">
        <v>1.792</v>
      </c>
      <c r="P26" s="249">
        <v>1.83</v>
      </c>
      <c r="Q26" s="254">
        <v>9.604</v>
      </c>
      <c r="R26" s="247">
        <v>10.606</v>
      </c>
      <c r="S26" s="257">
        <v>20.613</v>
      </c>
    </row>
    <row r="27" spans="1:19" ht="11.25">
      <c r="A27" s="149">
        <v>650</v>
      </c>
      <c r="B27" s="519">
        <v>30.135</v>
      </c>
      <c r="C27" s="60"/>
      <c r="D27" s="61"/>
      <c r="E27" s="180">
        <v>36.071</v>
      </c>
      <c r="F27" s="61">
        <v>49.116</v>
      </c>
      <c r="G27" s="179">
        <v>53.485</v>
      </c>
      <c r="H27" s="123">
        <v>53.48</v>
      </c>
      <c r="I27" s="60">
        <v>26.895</v>
      </c>
      <c r="J27" s="32">
        <v>27.025</v>
      </c>
      <c r="K27" s="244">
        <v>27.022</v>
      </c>
      <c r="L27" s="60">
        <v>6.157</v>
      </c>
      <c r="M27" s="32">
        <v>5.753</v>
      </c>
      <c r="N27" s="61">
        <v>5.731</v>
      </c>
      <c r="O27" s="272">
        <v>2.101</v>
      </c>
      <c r="P27" s="249">
        <v>2.142</v>
      </c>
      <c r="Q27" s="254">
        <v>10.446</v>
      </c>
      <c r="R27" s="247">
        <v>11.584</v>
      </c>
      <c r="S27" s="257">
        <v>22.566</v>
      </c>
    </row>
    <row r="28" spans="1:19" ht="11.25">
      <c r="A28" s="149">
        <v>700</v>
      </c>
      <c r="B28" s="519">
        <v>32.769</v>
      </c>
      <c r="C28" s="60"/>
      <c r="D28" s="61"/>
      <c r="E28" s="180">
        <v>39.132</v>
      </c>
      <c r="F28" s="61">
        <v>53.112</v>
      </c>
      <c r="G28" s="179">
        <v>57.841</v>
      </c>
      <c r="H28" s="123">
        <v>57.82</v>
      </c>
      <c r="I28" s="60">
        <v>29.101</v>
      </c>
      <c r="J28" s="32">
        <v>29.129</v>
      </c>
      <c r="K28" s="244">
        <v>29.128</v>
      </c>
      <c r="L28" s="60">
        <v>6.743</v>
      </c>
      <c r="M28" s="32">
        <v>6.275</v>
      </c>
      <c r="N28" s="61">
        <v>6.253</v>
      </c>
      <c r="O28" s="272">
        <v>2.431</v>
      </c>
      <c r="P28" s="249">
        <v>2.476</v>
      </c>
      <c r="Q28" s="254">
        <v>11.282</v>
      </c>
      <c r="R28" s="247">
        <v>12.559</v>
      </c>
      <c r="S28" s="257">
        <v>24.527</v>
      </c>
    </row>
    <row r="29" spans="1:19" ht="11.25">
      <c r="A29" s="149">
        <v>750</v>
      </c>
      <c r="B29" s="519">
        <v>35.47</v>
      </c>
      <c r="C29" s="60"/>
      <c r="D29" s="61"/>
      <c r="E29" s="180">
        <v>42.281</v>
      </c>
      <c r="F29" s="61">
        <v>57.08</v>
      </c>
      <c r="G29" s="179">
        <v>62.169</v>
      </c>
      <c r="H29" s="123">
        <v>62.12</v>
      </c>
      <c r="I29" s="60">
        <v>31.272</v>
      </c>
      <c r="J29" s="32">
        <v>31.213</v>
      </c>
      <c r="K29" s="244">
        <v>31.214</v>
      </c>
      <c r="L29" s="60">
        <v>7.34</v>
      </c>
      <c r="M29" s="32">
        <v>6.806</v>
      </c>
      <c r="N29" s="61">
        <v>6.78</v>
      </c>
      <c r="O29" s="272">
        <v>2.782</v>
      </c>
      <c r="P29" s="249">
        <v>2.832</v>
      </c>
      <c r="Q29" s="254">
        <v>12.111</v>
      </c>
      <c r="R29" s="247">
        <v>13.53</v>
      </c>
      <c r="S29" s="257">
        <v>26.491</v>
      </c>
    </row>
    <row r="30" spans="1:19" ht="11.25">
      <c r="A30" s="149">
        <v>800</v>
      </c>
      <c r="B30" s="519">
        <v>38.228</v>
      </c>
      <c r="C30" s="60"/>
      <c r="D30" s="61"/>
      <c r="E30" s="180">
        <v>45.494</v>
      </c>
      <c r="F30" s="61">
        <v>61.017</v>
      </c>
      <c r="G30" s="179">
        <v>66.442</v>
      </c>
      <c r="H30" s="123">
        <v>66.42</v>
      </c>
      <c r="I30" s="60">
        <v>33.406</v>
      </c>
      <c r="J30" s="32">
        <v>33.275</v>
      </c>
      <c r="K30" s="244">
        <v>33.277</v>
      </c>
      <c r="L30" s="60">
        <v>7.95</v>
      </c>
      <c r="M30" s="32">
        <v>7.345</v>
      </c>
      <c r="N30" s="61">
        <v>7.317</v>
      </c>
      <c r="O30" s="272">
        <v>3.154</v>
      </c>
      <c r="P30" s="249">
        <v>3.208</v>
      </c>
      <c r="Q30" s="254">
        <v>12.932</v>
      </c>
      <c r="R30" s="247">
        <v>14.494</v>
      </c>
      <c r="S30" s="257">
        <v>28.455</v>
      </c>
    </row>
    <row r="31" spans="1:19" ht="11.25">
      <c r="A31" s="149">
        <v>850</v>
      </c>
      <c r="B31" s="519">
        <v>41.036</v>
      </c>
      <c r="C31" s="60"/>
      <c r="D31" s="61"/>
      <c r="E31" s="180">
        <v>48.715</v>
      </c>
      <c r="F31" s="61">
        <v>64.922</v>
      </c>
      <c r="G31" s="179"/>
      <c r="H31" s="123"/>
      <c r="I31" s="60">
        <v>35.502</v>
      </c>
      <c r="J31" s="32">
        <v>35.313</v>
      </c>
      <c r="K31" s="244">
        <v>35.314</v>
      </c>
      <c r="L31" s="60">
        <v>8.571</v>
      </c>
      <c r="M31" s="32">
        <v>7.893</v>
      </c>
      <c r="N31" s="61">
        <v>7.864</v>
      </c>
      <c r="O31" s="272">
        <v>3.546</v>
      </c>
      <c r="P31" s="249">
        <v>3.608</v>
      </c>
      <c r="Q31" s="254">
        <v>13.745</v>
      </c>
      <c r="R31" s="247">
        <v>15.451</v>
      </c>
      <c r="S31" s="257">
        <v>30.416</v>
      </c>
    </row>
    <row r="32" spans="1:19" ht="11.25">
      <c r="A32" s="149">
        <v>900</v>
      </c>
      <c r="B32" s="519">
        <v>43.884</v>
      </c>
      <c r="C32" s="60"/>
      <c r="D32" s="61"/>
      <c r="E32" s="180">
        <v>51.877</v>
      </c>
      <c r="F32" s="61">
        <v>68.787</v>
      </c>
      <c r="G32" s="179"/>
      <c r="H32" s="123"/>
      <c r="I32" s="60">
        <v>37.556</v>
      </c>
      <c r="J32" s="32">
        <v>37.326</v>
      </c>
      <c r="K32" s="244">
        <v>37.325</v>
      </c>
      <c r="L32" s="60">
        <v>9.205</v>
      </c>
      <c r="M32" s="32">
        <v>8.449</v>
      </c>
      <c r="N32" s="61">
        <v>8.416</v>
      </c>
      <c r="O32" s="272">
        <v>3.957</v>
      </c>
      <c r="P32" s="249">
        <v>4.025</v>
      </c>
      <c r="Q32" s="254">
        <v>14.548</v>
      </c>
      <c r="R32" s="247">
        <v>16.397</v>
      </c>
      <c r="S32" s="257">
        <v>32.371</v>
      </c>
    </row>
    <row r="33" spans="1:19" ht="12" thickBot="1">
      <c r="A33" s="132">
        <v>950</v>
      </c>
      <c r="B33" s="523">
        <v>46.768</v>
      </c>
      <c r="C33" s="68"/>
      <c r="D33" s="64"/>
      <c r="E33" s="181">
        <v>54.956</v>
      </c>
      <c r="F33" s="66">
        <v>72.603</v>
      </c>
      <c r="G33" s="268"/>
      <c r="H33" s="269"/>
      <c r="I33" s="69">
        <v>39.565</v>
      </c>
      <c r="J33" s="54">
        <v>39.314</v>
      </c>
      <c r="K33" s="245">
        <v>39.31</v>
      </c>
      <c r="L33" s="69">
        <v>9.85</v>
      </c>
      <c r="M33" s="54">
        <v>9.014</v>
      </c>
      <c r="N33" s="66">
        <v>8.978</v>
      </c>
      <c r="O33" s="277">
        <v>4.387</v>
      </c>
      <c r="P33" s="270">
        <v>4.462</v>
      </c>
      <c r="Q33" s="271">
        <v>15.343</v>
      </c>
      <c r="R33" s="248">
        <v>17.333</v>
      </c>
      <c r="S33" s="258">
        <v>34.319</v>
      </c>
    </row>
    <row r="34" spans="1:19" ht="11.25">
      <c r="A34" s="187">
        <v>1000</v>
      </c>
      <c r="B34" s="524">
        <v>49.68</v>
      </c>
      <c r="C34" s="265"/>
      <c r="D34" s="106"/>
      <c r="E34" s="276">
        <v>57.953</v>
      </c>
      <c r="F34" s="106">
        <v>76.373</v>
      </c>
      <c r="G34" s="263"/>
      <c r="H34" s="264"/>
      <c r="I34" s="265">
        <v>41.529</v>
      </c>
      <c r="J34" s="31">
        <v>41.276</v>
      </c>
      <c r="K34" s="264">
        <v>41.269</v>
      </c>
      <c r="L34" s="265">
        <v>10.506</v>
      </c>
      <c r="M34" s="31">
        <v>9.587</v>
      </c>
      <c r="N34" s="106">
        <v>9.55</v>
      </c>
      <c r="O34" s="276">
        <v>4.834</v>
      </c>
      <c r="P34" s="266">
        <v>4.916</v>
      </c>
      <c r="Q34" s="267">
        <v>16.127</v>
      </c>
      <c r="R34" s="263">
        <v>18.257</v>
      </c>
      <c r="S34" s="267">
        <v>36.256</v>
      </c>
    </row>
    <row r="35" spans="1:19" ht="11.25">
      <c r="A35" s="149">
        <v>1050</v>
      </c>
      <c r="B35" s="519">
        <v>52.617</v>
      </c>
      <c r="C35" s="60"/>
      <c r="D35" s="61"/>
      <c r="E35" s="180">
        <v>60.89</v>
      </c>
      <c r="F35" s="61"/>
      <c r="G35" s="179"/>
      <c r="H35" s="123"/>
      <c r="I35" s="60">
        <v>43.443</v>
      </c>
      <c r="J35" s="32">
        <v>43.211</v>
      </c>
      <c r="K35" s="244">
        <v>43.202</v>
      </c>
      <c r="L35" s="60">
        <v>11.173</v>
      </c>
      <c r="M35" s="32">
        <v>10.168</v>
      </c>
      <c r="N35" s="61">
        <v>10.128</v>
      </c>
      <c r="O35" s="272">
        <v>5.299</v>
      </c>
      <c r="P35" s="249">
        <v>5.387</v>
      </c>
      <c r="Q35" s="254">
        <v>16.9</v>
      </c>
      <c r="R35" s="247">
        <v>19.169</v>
      </c>
      <c r="S35" s="257">
        <v>38.179</v>
      </c>
    </row>
    <row r="36" spans="1:19" ht="11.25">
      <c r="A36" s="149">
        <v>1100</v>
      </c>
      <c r="B36" s="519">
        <v>55.574</v>
      </c>
      <c r="C36" s="60"/>
      <c r="D36" s="61"/>
      <c r="E36" s="180">
        <v>63.792</v>
      </c>
      <c r="F36" s="61"/>
      <c r="G36" s="179"/>
      <c r="H36" s="123"/>
      <c r="I36" s="60">
        <v>45.308</v>
      </c>
      <c r="J36" s="32">
        <v>45.119</v>
      </c>
      <c r="K36" s="244">
        <v>45.108</v>
      </c>
      <c r="L36" s="60">
        <v>11.85</v>
      </c>
      <c r="M36" s="32">
        <v>10.757</v>
      </c>
      <c r="N36" s="61">
        <v>10.714</v>
      </c>
      <c r="O36" s="272">
        <v>5.78</v>
      </c>
      <c r="P36" s="249">
        <v>5.878</v>
      </c>
      <c r="Q36" s="254">
        <v>17.662</v>
      </c>
      <c r="R36" s="247">
        <v>20.066</v>
      </c>
      <c r="S36" s="257">
        <v>40.087</v>
      </c>
    </row>
    <row r="37" spans="1:19" ht="11.25">
      <c r="A37" s="149">
        <v>1150</v>
      </c>
      <c r="B37" s="519">
        <v>58.549</v>
      </c>
      <c r="C37" s="60"/>
      <c r="D37" s="61"/>
      <c r="E37" s="180">
        <v>66.679</v>
      </c>
      <c r="F37" s="61"/>
      <c r="G37" s="179"/>
      <c r="H37" s="123"/>
      <c r="I37" s="60">
        <v>47.123</v>
      </c>
      <c r="J37" s="32">
        <v>46.995</v>
      </c>
      <c r="K37" s="244">
        <v>46.985</v>
      </c>
      <c r="L37" s="60">
        <v>12.535</v>
      </c>
      <c r="M37" s="32">
        <v>11.351</v>
      </c>
      <c r="N37" s="61">
        <v>11.306</v>
      </c>
      <c r="O37" s="272">
        <v>6.276</v>
      </c>
      <c r="P37" s="249">
        <v>6.384</v>
      </c>
      <c r="Q37" s="254">
        <v>18.412</v>
      </c>
      <c r="R37" s="247">
        <v>20.95</v>
      </c>
      <c r="S37" s="257">
        <v>41.976</v>
      </c>
    </row>
    <row r="38" spans="1:19" ht="11.25">
      <c r="A38" s="149">
        <v>1200</v>
      </c>
      <c r="B38" s="519">
        <v>61.537</v>
      </c>
      <c r="C38" s="60"/>
      <c r="D38" s="61"/>
      <c r="E38" s="180">
        <v>69.553</v>
      </c>
      <c r="F38" s="61"/>
      <c r="G38" s="179"/>
      <c r="H38" s="123"/>
      <c r="I38" s="60">
        <v>48.887</v>
      </c>
      <c r="J38" s="32">
        <v>48.838</v>
      </c>
      <c r="K38" s="244">
        <v>48.828</v>
      </c>
      <c r="L38" s="60">
        <v>13.228</v>
      </c>
      <c r="M38" s="32">
        <v>11.951</v>
      </c>
      <c r="N38" s="61">
        <v>11.904</v>
      </c>
      <c r="O38" s="272">
        <v>6.786</v>
      </c>
      <c r="P38" s="249">
        <v>6.904</v>
      </c>
      <c r="Q38" s="254">
        <v>19.151</v>
      </c>
      <c r="R38" s="247">
        <v>21.82</v>
      </c>
      <c r="S38" s="257">
        <v>43.846</v>
      </c>
    </row>
    <row r="39" spans="1:19" ht="11.25">
      <c r="A39" s="149">
        <v>1250</v>
      </c>
      <c r="B39" s="519">
        <v>64.53</v>
      </c>
      <c r="C39" s="60"/>
      <c r="D39" s="61"/>
      <c r="E39" s="180"/>
      <c r="F39" s="61"/>
      <c r="G39" s="179"/>
      <c r="H39" s="123"/>
      <c r="I39" s="60">
        <v>50.599</v>
      </c>
      <c r="J39" s="32">
        <v>50.644</v>
      </c>
      <c r="K39" s="244">
        <v>50.633</v>
      </c>
      <c r="L39" s="60">
        <v>13.926</v>
      </c>
      <c r="M39" s="32">
        <v>12.554</v>
      </c>
      <c r="N39" s="61">
        <v>12.504</v>
      </c>
      <c r="O39" s="272">
        <v>7.311</v>
      </c>
      <c r="P39" s="249">
        <v>7.439</v>
      </c>
      <c r="Q39" s="254">
        <v>19.877</v>
      </c>
      <c r="R39" s="247">
        <v>22.674</v>
      </c>
      <c r="S39" s="257">
        <v>45.694</v>
      </c>
    </row>
    <row r="40" spans="1:19" ht="11.25">
      <c r="A40" s="149">
        <v>1300</v>
      </c>
      <c r="B40" s="519">
        <v>67.523</v>
      </c>
      <c r="C40" s="60"/>
      <c r="D40" s="61"/>
      <c r="E40" s="180"/>
      <c r="F40" s="61"/>
      <c r="G40" s="179"/>
      <c r="H40" s="123"/>
      <c r="I40" s="60">
        <v>52.258</v>
      </c>
      <c r="J40" s="32">
        <v>52.41</v>
      </c>
      <c r="K40" s="244">
        <v>52.398</v>
      </c>
      <c r="L40" s="60">
        <v>14.629</v>
      </c>
      <c r="M40" s="32">
        <v>13.159</v>
      </c>
      <c r="N40" s="61">
        <v>13.107</v>
      </c>
      <c r="O40" s="272">
        <v>7.848</v>
      </c>
      <c r="P40" s="249">
        <v>7.982</v>
      </c>
      <c r="Q40" s="254">
        <v>20.59</v>
      </c>
      <c r="R40" s="247">
        <v>23.514</v>
      </c>
      <c r="S40" s="257">
        <v>47.513</v>
      </c>
    </row>
    <row r="41" spans="1:19" ht="11.25">
      <c r="A41" s="149">
        <v>1350</v>
      </c>
      <c r="B41" s="519">
        <v>70.511</v>
      </c>
      <c r="C41" s="60"/>
      <c r="D41" s="61"/>
      <c r="E41" s="180"/>
      <c r="F41" s="61"/>
      <c r="G41" s="179"/>
      <c r="H41" s="123"/>
      <c r="I41" s="60">
        <v>53.863</v>
      </c>
      <c r="J41" s="32">
        <v>54.138</v>
      </c>
      <c r="K41" s="244"/>
      <c r="L41" s="60">
        <v>15.334</v>
      </c>
      <c r="M41" s="32">
        <v>13.766</v>
      </c>
      <c r="N41" s="61">
        <v>13.712</v>
      </c>
      <c r="O41" s="272">
        <v>8.397</v>
      </c>
      <c r="P41" s="249">
        <v>8.539</v>
      </c>
      <c r="Q41" s="254">
        <v>21.29</v>
      </c>
      <c r="R41" s="247">
        <v>24.339</v>
      </c>
      <c r="S41" s="257"/>
    </row>
    <row r="42" spans="1:19" ht="11.25">
      <c r="A42" s="149">
        <v>1400</v>
      </c>
      <c r="B42" s="519">
        <v>73.503</v>
      </c>
      <c r="C42" s="60"/>
      <c r="D42" s="61"/>
      <c r="E42" s="180"/>
      <c r="F42" s="61"/>
      <c r="G42" s="179"/>
      <c r="H42" s="123"/>
      <c r="I42" s="60"/>
      <c r="J42" s="32"/>
      <c r="K42" s="244"/>
      <c r="L42" s="60">
        <v>16.04</v>
      </c>
      <c r="M42" s="32">
        <v>14.373</v>
      </c>
      <c r="N42" s="61">
        <v>14.315</v>
      </c>
      <c r="O42" s="272">
        <v>8.956</v>
      </c>
      <c r="P42" s="249">
        <v>9.106</v>
      </c>
      <c r="Q42" s="254">
        <v>21.977</v>
      </c>
      <c r="R42" s="247">
        <v>25.149</v>
      </c>
      <c r="S42" s="257"/>
    </row>
    <row r="43" spans="1:19" ht="12" thickBot="1">
      <c r="A43" s="132">
        <v>1450</v>
      </c>
      <c r="B43" s="523"/>
      <c r="C43" s="69"/>
      <c r="D43" s="66"/>
      <c r="E43" s="181"/>
      <c r="F43" s="66"/>
      <c r="G43" s="268"/>
      <c r="H43" s="269"/>
      <c r="I43" s="69"/>
      <c r="J43" s="54"/>
      <c r="K43" s="245"/>
      <c r="L43" s="69">
        <v>16.746</v>
      </c>
      <c r="M43" s="54">
        <v>14.978</v>
      </c>
      <c r="N43" s="66">
        <v>14.914</v>
      </c>
      <c r="O43" s="277">
        <v>9.524</v>
      </c>
      <c r="P43" s="270">
        <v>9.679</v>
      </c>
      <c r="Q43" s="271">
        <v>22.651</v>
      </c>
      <c r="R43" s="248">
        <v>25.943</v>
      </c>
      <c r="S43" s="258"/>
    </row>
    <row r="44" spans="1:19" ht="11.25">
      <c r="A44" s="187">
        <v>1500</v>
      </c>
      <c r="B44" s="524"/>
      <c r="C44" s="58"/>
      <c r="D44" s="59"/>
      <c r="E44" s="276"/>
      <c r="F44" s="106"/>
      <c r="G44" s="263"/>
      <c r="H44" s="264"/>
      <c r="I44" s="265"/>
      <c r="J44" s="31"/>
      <c r="K44" s="264"/>
      <c r="L44" s="265">
        <v>17.451</v>
      </c>
      <c r="M44" s="31">
        <v>15.582</v>
      </c>
      <c r="N44" s="106">
        <v>15.511</v>
      </c>
      <c r="O44" s="276">
        <v>10.099</v>
      </c>
      <c r="P44" s="266">
        <v>10.259</v>
      </c>
      <c r="Q44" s="267">
        <v>23.312</v>
      </c>
      <c r="R44" s="263">
        <v>26.723</v>
      </c>
      <c r="S44" s="267"/>
    </row>
    <row r="45" spans="1:19" ht="11.25">
      <c r="A45" s="149">
        <v>1550</v>
      </c>
      <c r="B45" s="519"/>
      <c r="C45" s="60"/>
      <c r="D45" s="61"/>
      <c r="E45" s="180"/>
      <c r="F45" s="61"/>
      <c r="G45" s="179"/>
      <c r="H45" s="123"/>
      <c r="I45" s="60"/>
      <c r="J45" s="32"/>
      <c r="K45" s="244"/>
      <c r="L45" s="60">
        <v>18.152</v>
      </c>
      <c r="M45" s="32">
        <v>16.182</v>
      </c>
      <c r="N45" s="61">
        <v>16.102</v>
      </c>
      <c r="O45" s="272">
        <v>10.679</v>
      </c>
      <c r="P45" s="249">
        <v>10.844</v>
      </c>
      <c r="Q45" s="254">
        <v>23.959</v>
      </c>
      <c r="R45" s="247">
        <v>27.487</v>
      </c>
      <c r="S45" s="257"/>
    </row>
    <row r="46" spans="1:19" ht="11.25">
      <c r="A46" s="149">
        <v>1600</v>
      </c>
      <c r="B46" s="519"/>
      <c r="C46" s="60"/>
      <c r="D46" s="61"/>
      <c r="E46" s="180"/>
      <c r="F46" s="61"/>
      <c r="G46" s="179"/>
      <c r="H46" s="123"/>
      <c r="I46" s="60"/>
      <c r="J46" s="32"/>
      <c r="K46" s="244"/>
      <c r="L46" s="60">
        <v>18.849</v>
      </c>
      <c r="M46" s="32">
        <v>16.777</v>
      </c>
      <c r="N46" s="61">
        <v>16.685</v>
      </c>
      <c r="O46" s="272">
        <v>11.263</v>
      </c>
      <c r="P46" s="249">
        <v>11.429</v>
      </c>
      <c r="Q46" s="254">
        <v>24.594</v>
      </c>
      <c r="R46" s="247">
        <v>28.236</v>
      </c>
      <c r="S46" s="257"/>
    </row>
    <row r="47" spans="1:19" ht="11.25">
      <c r="A47" s="149">
        <v>1650</v>
      </c>
      <c r="B47" s="519"/>
      <c r="C47" s="60"/>
      <c r="D47" s="61"/>
      <c r="E47" s="180"/>
      <c r="F47" s="61"/>
      <c r="G47" s="179"/>
      <c r="H47" s="123"/>
      <c r="I47" s="60"/>
      <c r="J47" s="32"/>
      <c r="K47" s="244"/>
      <c r="L47" s="60">
        <v>19.54</v>
      </c>
      <c r="M47" s="32">
        <v>17.366</v>
      </c>
      <c r="N47" s="61"/>
      <c r="O47" s="272">
        <v>11.848</v>
      </c>
      <c r="P47" s="249">
        <v>12.014</v>
      </c>
      <c r="Q47" s="254">
        <v>25.215</v>
      </c>
      <c r="R47" s="247">
        <v>28.97</v>
      </c>
      <c r="S47" s="257"/>
    </row>
    <row r="48" spans="1:19" ht="11.25">
      <c r="A48" s="149">
        <v>1700</v>
      </c>
      <c r="B48" s="519"/>
      <c r="C48" s="60"/>
      <c r="D48" s="61"/>
      <c r="E48" s="180"/>
      <c r="F48" s="61"/>
      <c r="G48" s="179"/>
      <c r="H48" s="123"/>
      <c r="I48" s="60"/>
      <c r="J48" s="32"/>
      <c r="K48" s="244"/>
      <c r="L48" s="60">
        <v>20.222</v>
      </c>
      <c r="M48" s="32">
        <v>17.947</v>
      </c>
      <c r="N48" s="61"/>
      <c r="O48" s="272">
        <v>12.433</v>
      </c>
      <c r="P48" s="249">
        <v>12.603</v>
      </c>
      <c r="Q48" s="254">
        <v>25.823</v>
      </c>
      <c r="R48" s="247">
        <v>29.688</v>
      </c>
      <c r="S48" s="257"/>
    </row>
    <row r="49" spans="1:19" ht="11.25">
      <c r="A49" s="149">
        <v>1750</v>
      </c>
      <c r="B49" s="519"/>
      <c r="C49" s="60"/>
      <c r="D49" s="61"/>
      <c r="E49" s="180"/>
      <c r="F49" s="61"/>
      <c r="G49" s="179"/>
      <c r="H49" s="123"/>
      <c r="I49" s="60"/>
      <c r="J49" s="32"/>
      <c r="K49" s="244"/>
      <c r="L49" s="60">
        <v>20.877</v>
      </c>
      <c r="M49" s="32">
        <v>18.503</v>
      </c>
      <c r="N49" s="61"/>
      <c r="O49" s="272">
        <v>13.014</v>
      </c>
      <c r="P49" s="249">
        <v>13.193</v>
      </c>
      <c r="Q49" s="254">
        <v>26.417</v>
      </c>
      <c r="R49" s="247">
        <v>30.391</v>
      </c>
      <c r="S49" s="257"/>
    </row>
    <row r="50" spans="1:19" ht="11.25">
      <c r="A50" s="149">
        <v>1800</v>
      </c>
      <c r="B50" s="519"/>
      <c r="C50" s="60"/>
      <c r="D50" s="61"/>
      <c r="E50" s="180"/>
      <c r="F50" s="61"/>
      <c r="G50" s="179"/>
      <c r="H50" s="123"/>
      <c r="I50" s="60"/>
      <c r="J50" s="32"/>
      <c r="K50" s="244"/>
      <c r="L50" s="60"/>
      <c r="M50" s="32"/>
      <c r="N50" s="61"/>
      <c r="O50" s="272">
        <v>13.591</v>
      </c>
      <c r="P50" s="249">
        <v>13.778</v>
      </c>
      <c r="Q50" s="254">
        <v>26.999</v>
      </c>
      <c r="R50" s="247">
        <v>31.079</v>
      </c>
      <c r="S50" s="257"/>
    </row>
    <row r="51" spans="1:19" ht="11.25">
      <c r="A51" s="149">
        <v>1850</v>
      </c>
      <c r="B51" s="519"/>
      <c r="C51" s="60"/>
      <c r="D51" s="61"/>
      <c r="E51" s="180"/>
      <c r="F51" s="61"/>
      <c r="G51" s="179"/>
      <c r="H51" s="123"/>
      <c r="I51" s="60"/>
      <c r="J51" s="32"/>
      <c r="K51" s="244"/>
      <c r="L51" s="60"/>
      <c r="M51" s="32"/>
      <c r="N51" s="61"/>
      <c r="O51" s="272"/>
      <c r="P51" s="249"/>
      <c r="Q51" s="254">
        <v>27.567</v>
      </c>
      <c r="R51" s="247">
        <v>31.75</v>
      </c>
      <c r="S51" s="257"/>
    </row>
    <row r="52" spans="1:19" ht="11.25">
      <c r="A52" s="149">
        <v>1900</v>
      </c>
      <c r="B52" s="519"/>
      <c r="C52" s="60"/>
      <c r="D52" s="61"/>
      <c r="E52" s="180"/>
      <c r="F52" s="61"/>
      <c r="G52" s="179"/>
      <c r="H52" s="123"/>
      <c r="I52" s="60"/>
      <c r="J52" s="32"/>
      <c r="K52" s="244"/>
      <c r="L52" s="60"/>
      <c r="M52" s="32"/>
      <c r="N52" s="61"/>
      <c r="O52" s="272"/>
      <c r="P52" s="249"/>
      <c r="Q52" s="254">
        <v>28.121</v>
      </c>
      <c r="R52" s="247">
        <v>32.404</v>
      </c>
      <c r="S52" s="257"/>
    </row>
    <row r="53" spans="1:19" ht="12" thickBot="1">
      <c r="A53" s="132">
        <v>1950</v>
      </c>
      <c r="B53" s="523"/>
      <c r="C53" s="68"/>
      <c r="D53" s="64"/>
      <c r="E53" s="181"/>
      <c r="F53" s="66"/>
      <c r="G53" s="268"/>
      <c r="H53" s="269"/>
      <c r="I53" s="69"/>
      <c r="J53" s="54"/>
      <c r="K53" s="245"/>
      <c r="L53" s="69"/>
      <c r="M53" s="54"/>
      <c r="N53" s="66"/>
      <c r="O53" s="277"/>
      <c r="P53" s="270"/>
      <c r="Q53" s="271">
        <v>28.662</v>
      </c>
      <c r="R53" s="248">
        <v>33.041</v>
      </c>
      <c r="S53" s="258"/>
    </row>
    <row r="54" spans="1:19" ht="11.25">
      <c r="A54" s="187">
        <v>2000</v>
      </c>
      <c r="B54" s="524"/>
      <c r="C54" s="265"/>
      <c r="D54" s="106"/>
      <c r="E54" s="276"/>
      <c r="F54" s="106"/>
      <c r="G54" s="263"/>
      <c r="H54" s="264"/>
      <c r="I54" s="265"/>
      <c r="J54" s="31"/>
      <c r="K54" s="264"/>
      <c r="L54" s="265"/>
      <c r="M54" s="31"/>
      <c r="N54" s="106"/>
      <c r="O54" s="276"/>
      <c r="P54" s="266"/>
      <c r="Q54" s="267">
        <v>29.189</v>
      </c>
      <c r="R54" s="263">
        <v>33.66</v>
      </c>
      <c r="S54" s="267"/>
    </row>
    <row r="55" spans="1:19" ht="11.25">
      <c r="A55" s="149">
        <v>2050</v>
      </c>
      <c r="B55" s="519"/>
      <c r="C55" s="60"/>
      <c r="D55" s="61"/>
      <c r="E55" s="180"/>
      <c r="F55" s="61"/>
      <c r="G55" s="179"/>
      <c r="H55" s="123"/>
      <c r="I55" s="60"/>
      <c r="J55" s="32"/>
      <c r="K55" s="244"/>
      <c r="L55" s="60"/>
      <c r="M55" s="32"/>
      <c r="N55" s="61"/>
      <c r="O55" s="272"/>
      <c r="P55" s="249"/>
      <c r="Q55" s="254">
        <v>29.701</v>
      </c>
      <c r="R55" s="247">
        <v>34.26</v>
      </c>
      <c r="S55" s="257"/>
    </row>
    <row r="56" spans="1:19" ht="11.25">
      <c r="A56" s="149">
        <v>2100</v>
      </c>
      <c r="B56" s="519"/>
      <c r="C56" s="60"/>
      <c r="D56" s="61"/>
      <c r="E56" s="180"/>
      <c r="F56" s="61"/>
      <c r="G56" s="179"/>
      <c r="H56" s="123"/>
      <c r="I56" s="60"/>
      <c r="J56" s="32"/>
      <c r="K56" s="244"/>
      <c r="L56" s="60"/>
      <c r="M56" s="32"/>
      <c r="N56" s="61"/>
      <c r="O56" s="272"/>
      <c r="P56" s="249"/>
      <c r="Q56" s="254">
        <v>30.198</v>
      </c>
      <c r="R56" s="247">
        <v>34.84</v>
      </c>
      <c r="S56" s="257"/>
    </row>
    <row r="57" spans="1:19" ht="11.25">
      <c r="A57" s="149">
        <v>2150</v>
      </c>
      <c r="B57" s="519"/>
      <c r="C57" s="60"/>
      <c r="D57" s="61"/>
      <c r="E57" s="180"/>
      <c r="F57" s="61"/>
      <c r="G57" s="179"/>
      <c r="H57" s="123"/>
      <c r="I57" s="60"/>
      <c r="J57" s="32"/>
      <c r="K57" s="244"/>
      <c r="L57" s="60"/>
      <c r="M57" s="32"/>
      <c r="N57" s="61"/>
      <c r="O57" s="272"/>
      <c r="P57" s="249"/>
      <c r="Q57" s="254">
        <v>30.68</v>
      </c>
      <c r="R57" s="247">
        <v>35.398</v>
      </c>
      <c r="S57" s="257"/>
    </row>
    <row r="58" spans="1:19" ht="11.25">
      <c r="A58" s="149">
        <v>2200</v>
      </c>
      <c r="B58" s="519"/>
      <c r="C58" s="60"/>
      <c r="D58" s="61"/>
      <c r="E58" s="180"/>
      <c r="F58" s="61"/>
      <c r="G58" s="179"/>
      <c r="H58" s="123"/>
      <c r="I58" s="60"/>
      <c r="J58" s="32"/>
      <c r="K58" s="244"/>
      <c r="L58" s="60"/>
      <c r="M58" s="32"/>
      <c r="N58" s="61"/>
      <c r="O58" s="272"/>
      <c r="P58" s="249"/>
      <c r="Q58" s="254">
        <v>31.146</v>
      </c>
      <c r="R58" s="247">
        <v>35.932</v>
      </c>
      <c r="S58" s="257"/>
    </row>
    <row r="59" spans="1:19" ht="11.25">
      <c r="A59" s="149">
        <v>2250</v>
      </c>
      <c r="B59" s="519"/>
      <c r="C59" s="60"/>
      <c r="D59" s="61"/>
      <c r="E59" s="180"/>
      <c r="F59" s="61"/>
      <c r="G59" s="179"/>
      <c r="H59" s="123"/>
      <c r="I59" s="60"/>
      <c r="J59" s="32"/>
      <c r="K59" s="244"/>
      <c r="L59" s="60"/>
      <c r="M59" s="32"/>
      <c r="N59" s="61"/>
      <c r="O59" s="272"/>
      <c r="P59" s="249"/>
      <c r="Q59" s="254">
        <v>31.597</v>
      </c>
      <c r="R59" s="247">
        <v>36.441</v>
      </c>
      <c r="S59" s="257"/>
    </row>
    <row r="60" spans="1:19" ht="11.25">
      <c r="A60" s="149">
        <v>2300</v>
      </c>
      <c r="B60" s="519"/>
      <c r="C60" s="60"/>
      <c r="D60" s="61"/>
      <c r="E60" s="180"/>
      <c r="F60" s="61"/>
      <c r="G60" s="179"/>
      <c r="H60" s="123"/>
      <c r="I60" s="60"/>
      <c r="J60" s="32"/>
      <c r="K60" s="244"/>
      <c r="L60" s="60"/>
      <c r="M60" s="32"/>
      <c r="N60" s="61"/>
      <c r="O60" s="272"/>
      <c r="P60" s="249"/>
      <c r="Q60" s="254">
        <v>32.032</v>
      </c>
      <c r="R60" s="247">
        <v>36.923</v>
      </c>
      <c r="S60" s="257"/>
    </row>
    <row r="61" spans="1:19" ht="11.25">
      <c r="A61" s="192">
        <v>2350</v>
      </c>
      <c r="B61" s="519"/>
      <c r="C61" s="60"/>
      <c r="D61" s="61"/>
      <c r="E61" s="180"/>
      <c r="F61" s="61"/>
      <c r="G61" s="180"/>
      <c r="H61" s="244"/>
      <c r="I61" s="60"/>
      <c r="J61" s="32"/>
      <c r="K61" s="244"/>
      <c r="L61" s="60"/>
      <c r="M61" s="32"/>
      <c r="N61" s="61"/>
      <c r="O61" s="180"/>
      <c r="P61" s="252"/>
      <c r="Q61" s="257">
        <v>32.453</v>
      </c>
      <c r="R61" s="247"/>
      <c r="S61" s="257"/>
    </row>
    <row r="62" spans="1:19" ht="11.25">
      <c r="A62" s="192">
        <v>2400</v>
      </c>
      <c r="B62" s="519"/>
      <c r="C62" s="60"/>
      <c r="D62" s="61"/>
      <c r="E62" s="180"/>
      <c r="F62" s="61"/>
      <c r="G62" s="180"/>
      <c r="H62" s="244"/>
      <c r="I62" s="60"/>
      <c r="J62" s="32"/>
      <c r="K62" s="244"/>
      <c r="L62" s="60"/>
      <c r="M62" s="32"/>
      <c r="N62" s="61"/>
      <c r="O62" s="180"/>
      <c r="P62" s="252"/>
      <c r="Q62" s="257">
        <v>32.861</v>
      </c>
      <c r="R62" s="247"/>
      <c r="S62" s="257"/>
    </row>
    <row r="63" spans="1:19" ht="11.25">
      <c r="A63" s="192">
        <v>2450</v>
      </c>
      <c r="B63" s="519"/>
      <c r="C63" s="60"/>
      <c r="D63" s="61"/>
      <c r="E63" s="180"/>
      <c r="F63" s="61"/>
      <c r="G63" s="180"/>
      <c r="H63" s="244"/>
      <c r="I63" s="60"/>
      <c r="J63" s="32"/>
      <c r="K63" s="244"/>
      <c r="L63" s="60"/>
      <c r="M63" s="32"/>
      <c r="N63" s="61"/>
      <c r="O63" s="180"/>
      <c r="P63" s="252"/>
      <c r="Q63" s="257">
        <v>33.257</v>
      </c>
      <c r="R63" s="247"/>
      <c r="S63" s="257"/>
    </row>
    <row r="64" spans="1:19" ht="12" thickBot="1">
      <c r="A64" s="194">
        <v>2500</v>
      </c>
      <c r="B64" s="523"/>
      <c r="C64" s="69"/>
      <c r="D64" s="66"/>
      <c r="E64" s="181"/>
      <c r="F64" s="66"/>
      <c r="G64" s="181"/>
      <c r="H64" s="245"/>
      <c r="I64" s="69"/>
      <c r="J64" s="54"/>
      <c r="K64" s="245"/>
      <c r="L64" s="69"/>
      <c r="M64" s="54"/>
      <c r="N64" s="66"/>
      <c r="O64" s="181"/>
      <c r="P64" s="253"/>
      <c r="Q64" s="258">
        <v>33.647</v>
      </c>
      <c r="R64" s="248"/>
      <c r="S64" s="258"/>
    </row>
    <row r="66" ht="11.25">
      <c r="B66" s="13" t="s">
        <v>320</v>
      </c>
    </row>
    <row r="67" ht="11.25">
      <c r="B67" s="13" t="s">
        <v>321</v>
      </c>
    </row>
    <row r="68" ht="11.25">
      <c r="B68" s="13" t="s">
        <v>322</v>
      </c>
    </row>
    <row r="69" ht="11.25">
      <c r="B69" s="13" t="s">
        <v>323</v>
      </c>
    </row>
  </sheetData>
  <sheetProtection sheet="1" objects="1" scenarios="1"/>
  <mergeCells count="3">
    <mergeCell ref="B5:S5"/>
    <mergeCell ref="A3:S3"/>
    <mergeCell ref="A1:S1"/>
  </mergeCells>
  <hyperlinks>
    <hyperlink ref="B4" location="Оглавление!A1" display="В оглавление …"/>
  </hyperlink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9.00390625" defaultRowHeight="12.75"/>
  <cols>
    <col min="1" max="3" width="9.125" style="197" customWidth="1"/>
    <col min="4" max="4" width="11.625" style="197" customWidth="1"/>
    <col min="5" max="5" width="11.25390625" style="198" customWidth="1"/>
    <col min="6" max="6" width="5.75390625" style="197" customWidth="1"/>
    <col min="7" max="7" width="6.75390625" style="199" customWidth="1"/>
    <col min="8" max="8" width="8.375" style="197" customWidth="1"/>
    <col min="9" max="9" width="6.00390625" style="199" customWidth="1"/>
    <col min="10" max="10" width="10.00390625" style="536" customWidth="1"/>
    <col min="11" max="12" width="9.125" style="197" customWidth="1"/>
    <col min="13" max="13" width="10.625" style="197" bestFit="1" customWidth="1"/>
    <col min="14" max="14" width="10.875" style="197" bestFit="1" customWidth="1"/>
    <col min="15" max="16384" width="9.125" style="197" customWidth="1"/>
  </cols>
  <sheetData>
    <row r="1" spans="1:10" s="195" customFormat="1" ht="12.75">
      <c r="A1" s="195" t="s">
        <v>117</v>
      </c>
      <c r="C1" s="195" t="s">
        <v>134</v>
      </c>
      <c r="G1" s="196"/>
      <c r="H1" s="446" t="s">
        <v>159</v>
      </c>
      <c r="I1" s="196"/>
      <c r="J1" s="580" t="str">
        <f>Оглавление!C7</f>
        <v>Ver. 1.06</v>
      </c>
    </row>
    <row r="2" spans="4:5" ht="7.5" customHeight="1">
      <c r="D2" s="198"/>
      <c r="E2" s="197"/>
    </row>
    <row r="3" spans="1:10" s="204" customFormat="1" ht="15.75">
      <c r="A3" s="200" t="s">
        <v>0</v>
      </c>
      <c r="B3" s="200"/>
      <c r="C3" s="201"/>
      <c r="D3" s="201"/>
      <c r="E3" s="201"/>
      <c r="F3" s="201"/>
      <c r="G3" s="202"/>
      <c r="H3" s="201"/>
      <c r="I3" s="203"/>
      <c r="J3" s="537"/>
    </row>
    <row r="4" spans="1:10" ht="7.5" customHeight="1" thickBot="1">
      <c r="A4" s="205"/>
      <c r="B4" s="205"/>
      <c r="C4" s="205"/>
      <c r="D4" s="205"/>
      <c r="E4" s="205"/>
      <c r="F4" s="205"/>
      <c r="G4" s="206"/>
      <c r="H4" s="205"/>
      <c r="I4" s="206"/>
      <c r="J4" s="538"/>
    </row>
    <row r="5" spans="1:10" ht="13.5" customHeight="1" thickBot="1">
      <c r="A5" s="640" t="s">
        <v>187</v>
      </c>
      <c r="B5" s="641"/>
      <c r="C5" s="641"/>
      <c r="D5" s="641"/>
      <c r="E5" s="641"/>
      <c r="F5" s="641"/>
      <c r="G5" s="642"/>
      <c r="H5" s="528" t="s">
        <v>90</v>
      </c>
      <c r="I5" s="643" t="s">
        <v>91</v>
      </c>
      <c r="J5" s="629"/>
    </row>
    <row r="6" spans="1:10" ht="12.75" thickBot="1">
      <c r="A6" s="207" t="s">
        <v>131</v>
      </c>
      <c r="B6" s="208"/>
      <c r="C6" s="208"/>
      <c r="D6" s="208"/>
      <c r="E6" s="209"/>
      <c r="F6" s="208"/>
      <c r="G6" s="210" t="s">
        <v>1</v>
      </c>
      <c r="H6" s="532">
        <v>100</v>
      </c>
      <c r="I6" s="211" t="s">
        <v>2</v>
      </c>
      <c r="J6" s="539"/>
    </row>
    <row r="7" spans="1:10" ht="12" thickBot="1">
      <c r="A7" s="212"/>
      <c r="B7" s="208"/>
      <c r="C7" s="208"/>
      <c r="D7" s="208"/>
      <c r="E7" s="209"/>
      <c r="F7" s="208"/>
      <c r="G7" s="213"/>
      <c r="H7" s="235"/>
      <c r="I7" s="214"/>
      <c r="J7" s="540"/>
    </row>
    <row r="8" spans="1:10" ht="12" thickBot="1">
      <c r="A8" s="212" t="s">
        <v>57</v>
      </c>
      <c r="B8" s="208"/>
      <c r="C8" s="208"/>
      <c r="D8" s="208"/>
      <c r="E8" s="209"/>
      <c r="F8" s="208"/>
      <c r="G8" s="215" t="s">
        <v>94</v>
      </c>
      <c r="H8" s="531">
        <v>-100</v>
      </c>
      <c r="I8" s="215" t="s">
        <v>95</v>
      </c>
      <c r="J8" s="541">
        <f>H6*(1+E11*H8+E12*H8^2+E13*(H8-100)*H8^3)</f>
        <v>59.63849400000001</v>
      </c>
    </row>
    <row r="9" spans="1:10" ht="11.25">
      <c r="A9" s="212"/>
      <c r="B9" s="208"/>
      <c r="C9" s="208"/>
      <c r="D9" s="208"/>
      <c r="E9" s="209"/>
      <c r="F9" s="208"/>
      <c r="G9" s="216" t="s">
        <v>95</v>
      </c>
      <c r="H9" s="533"/>
      <c r="I9" s="216" t="s">
        <v>96</v>
      </c>
      <c r="J9" s="545"/>
    </row>
    <row r="10" spans="1:10" ht="12" thickBot="1">
      <c r="A10" s="212" t="s">
        <v>58</v>
      </c>
      <c r="B10" s="208"/>
      <c r="C10" s="208"/>
      <c r="D10" s="208"/>
      <c r="E10" s="209"/>
      <c r="F10" s="208"/>
      <c r="G10" s="213"/>
      <c r="H10" s="235"/>
      <c r="I10" s="214"/>
      <c r="J10" s="540"/>
    </row>
    <row r="11" spans="1:10" ht="12" thickBot="1">
      <c r="A11" s="212"/>
      <c r="B11" s="217" t="s">
        <v>4</v>
      </c>
      <c r="C11" s="208" t="s">
        <v>63</v>
      </c>
      <c r="D11" s="208"/>
      <c r="E11" s="218">
        <f>3.9692*10^-3</f>
        <v>0.0039692</v>
      </c>
      <c r="F11" s="208"/>
      <c r="G11" s="215" t="s">
        <v>94</v>
      </c>
      <c r="H11" s="531">
        <v>225</v>
      </c>
      <c r="I11" s="215" t="s">
        <v>95</v>
      </c>
      <c r="J11" s="541">
        <f>H6*(1+E11*H11+E12*H11^2)</f>
        <v>186.35606875</v>
      </c>
    </row>
    <row r="12" spans="1:14" ht="11.25">
      <c r="A12" s="212"/>
      <c r="B12" s="208"/>
      <c r="C12" s="208" t="s">
        <v>60</v>
      </c>
      <c r="D12" s="208"/>
      <c r="E12" s="219">
        <f>-5.829*10^-7</f>
        <v>-5.829E-07</v>
      </c>
      <c r="F12" s="208"/>
      <c r="G12" s="216" t="s">
        <v>95</v>
      </c>
      <c r="H12" s="534">
        <v>186.356069</v>
      </c>
      <c r="I12" s="216" t="s">
        <v>96</v>
      </c>
      <c r="J12" s="542">
        <f>(-E11+SQRT(E11^2-4*E12*(1-H12/H6)))/(2*E12)</f>
        <v>225.00000067441877</v>
      </c>
      <c r="K12" s="220"/>
      <c r="L12" s="220"/>
      <c r="M12" s="221"/>
      <c r="N12" s="221"/>
    </row>
    <row r="13" spans="1:10" ht="11.25">
      <c r="A13" s="212"/>
      <c r="B13" s="208"/>
      <c r="C13" s="208" t="s">
        <v>61</v>
      </c>
      <c r="D13" s="208"/>
      <c r="E13" s="219">
        <f>-4.3303*10^-12</f>
        <v>-4.3303E-12</v>
      </c>
      <c r="F13" s="208"/>
      <c r="G13" s="213"/>
      <c r="H13" s="235"/>
      <c r="I13" s="214"/>
      <c r="J13" s="540"/>
    </row>
    <row r="14" spans="1:10" ht="12" thickBot="1">
      <c r="A14" s="212"/>
      <c r="B14" s="208"/>
      <c r="C14" s="208"/>
      <c r="D14" s="208"/>
      <c r="E14" s="209"/>
      <c r="F14" s="208"/>
      <c r="G14" s="213"/>
      <c r="H14" s="235"/>
      <c r="I14" s="214"/>
      <c r="J14" s="540"/>
    </row>
    <row r="15" spans="1:10" ht="12" thickBot="1">
      <c r="A15" s="212" t="s">
        <v>59</v>
      </c>
      <c r="B15" s="208"/>
      <c r="C15" s="208"/>
      <c r="D15" s="208"/>
      <c r="E15" s="209"/>
      <c r="F15" s="208"/>
      <c r="G15" s="215" t="s">
        <v>94</v>
      </c>
      <c r="H15" s="531">
        <v>800</v>
      </c>
      <c r="I15" s="215" t="s">
        <v>95</v>
      </c>
      <c r="J15" s="541">
        <f>H6*(1+E11*H15+E16*H15^2)</f>
        <v>380.0185599999999</v>
      </c>
    </row>
    <row r="16" spans="1:10" ht="11.25">
      <c r="A16" s="212"/>
      <c r="B16" s="217" t="s">
        <v>4</v>
      </c>
      <c r="C16" s="208" t="s">
        <v>62</v>
      </c>
      <c r="D16" s="208"/>
      <c r="E16" s="219">
        <f>-5.8621*10^-7</f>
        <v>-5.8621E-07</v>
      </c>
      <c r="F16" s="208"/>
      <c r="G16" s="216" t="s">
        <v>95</v>
      </c>
      <c r="H16" s="534">
        <v>380.01856</v>
      </c>
      <c r="I16" s="216" t="s">
        <v>96</v>
      </c>
      <c r="J16" s="542">
        <f>(-E11+SQRT(E11^2-4*E16*(1-H16/H6)))/(2*E16)</f>
        <v>800</v>
      </c>
    </row>
    <row r="17" spans="1:10" ht="12" thickBot="1">
      <c r="A17" s="222"/>
      <c r="B17" s="223"/>
      <c r="C17" s="223"/>
      <c r="D17" s="223"/>
      <c r="E17" s="224"/>
      <c r="F17" s="223"/>
      <c r="G17" s="225"/>
      <c r="H17" s="237"/>
      <c r="I17" s="226"/>
      <c r="J17" s="543"/>
    </row>
    <row r="18" spans="1:10" ht="12.75" thickBot="1">
      <c r="A18" s="227" t="s">
        <v>190</v>
      </c>
      <c r="B18" s="228"/>
      <c r="C18" s="228"/>
      <c r="D18" s="228"/>
      <c r="E18" s="229"/>
      <c r="F18" s="228"/>
      <c r="G18" s="230" t="s">
        <v>1</v>
      </c>
      <c r="H18" s="532">
        <v>50</v>
      </c>
      <c r="I18" s="211" t="s">
        <v>2</v>
      </c>
      <c r="J18" s="539"/>
    </row>
    <row r="19" spans="1:10" ht="12" thickBot="1">
      <c r="A19" s="212"/>
      <c r="B19" s="208"/>
      <c r="C19" s="208"/>
      <c r="D19" s="208"/>
      <c r="E19" s="209"/>
      <c r="F19" s="208"/>
      <c r="G19" s="213"/>
      <c r="H19" s="235"/>
      <c r="I19" s="214"/>
      <c r="J19" s="540"/>
    </row>
    <row r="20" spans="1:10" ht="12" thickBot="1">
      <c r="A20" s="212" t="s">
        <v>71</v>
      </c>
      <c r="B20" s="208"/>
      <c r="C20" s="208"/>
      <c r="D20" s="208"/>
      <c r="E20" s="209"/>
      <c r="F20" s="208"/>
      <c r="G20" s="215" t="s">
        <v>94</v>
      </c>
      <c r="H20" s="531">
        <v>-100</v>
      </c>
      <c r="I20" s="215" t="s">
        <v>95</v>
      </c>
      <c r="J20" s="541">
        <f>H18*(1+E23*H20+E24*H20^2+E25*(H20-100)*H20^3)</f>
        <v>30.127920000000003</v>
      </c>
    </row>
    <row r="21" spans="1:10" ht="12" thickBot="1">
      <c r="A21" s="212"/>
      <c r="B21" s="208"/>
      <c r="C21" s="208"/>
      <c r="D21" s="208"/>
      <c r="E21" s="209"/>
      <c r="F21" s="208"/>
      <c r="G21" s="216" t="s">
        <v>95</v>
      </c>
      <c r="H21" s="527"/>
      <c r="I21" s="216" t="s">
        <v>96</v>
      </c>
      <c r="J21" s="542"/>
    </row>
    <row r="22" spans="1:10" ht="12" thickBot="1">
      <c r="A22" s="212" t="s">
        <v>72</v>
      </c>
      <c r="B22" s="208"/>
      <c r="C22" s="208"/>
      <c r="D22" s="208"/>
      <c r="E22" s="209"/>
      <c r="F22" s="208"/>
      <c r="G22" s="215" t="s">
        <v>94</v>
      </c>
      <c r="H22" s="531">
        <v>100</v>
      </c>
      <c r="I22" s="215" t="s">
        <v>95</v>
      </c>
      <c r="J22" s="541">
        <f>H18*(1+E23*H22+E24*H22^2)</f>
        <v>69.25274999999999</v>
      </c>
    </row>
    <row r="23" spans="1:10" ht="11.25">
      <c r="A23" s="212"/>
      <c r="B23" s="217" t="s">
        <v>4</v>
      </c>
      <c r="C23" s="208" t="s">
        <v>65</v>
      </c>
      <c r="D23" s="208"/>
      <c r="E23" s="219">
        <f>3.9083*10^-3</f>
        <v>0.0039083</v>
      </c>
      <c r="F23" s="208"/>
      <c r="G23" s="216" t="s">
        <v>95</v>
      </c>
      <c r="H23" s="534">
        <v>69.25275</v>
      </c>
      <c r="I23" s="216" t="s">
        <v>96</v>
      </c>
      <c r="J23" s="542">
        <f>(-E23+SQRT(E23^2-4*E24*(1-H23/H18)))/(2*E24)</f>
        <v>99.99999999999976</v>
      </c>
    </row>
    <row r="24" spans="1:10" ht="11.25">
      <c r="A24" s="212"/>
      <c r="B24" s="208"/>
      <c r="C24" s="208" t="s">
        <v>64</v>
      </c>
      <c r="D24" s="208"/>
      <c r="E24" s="219">
        <f>-5.775*10^-7</f>
        <v>-5.775E-07</v>
      </c>
      <c r="F24" s="208"/>
      <c r="G24" s="213"/>
      <c r="H24" s="235"/>
      <c r="I24" s="214"/>
      <c r="J24" s="540"/>
    </row>
    <row r="25" spans="1:10" ht="11.25">
      <c r="A25" s="212"/>
      <c r="B25" s="208"/>
      <c r="C25" s="208" t="s">
        <v>66</v>
      </c>
      <c r="D25" s="208"/>
      <c r="E25" s="219">
        <f>-4.183*10^-12</f>
        <v>-4.1829999999999994E-12</v>
      </c>
      <c r="F25" s="208"/>
      <c r="G25" s="213"/>
      <c r="H25" s="235"/>
      <c r="I25" s="214"/>
      <c r="J25" s="540"/>
    </row>
    <row r="26" spans="1:10" ht="12" thickBot="1">
      <c r="A26" s="222"/>
      <c r="B26" s="223"/>
      <c r="C26" s="223"/>
      <c r="D26" s="223"/>
      <c r="E26" s="224"/>
      <c r="F26" s="223"/>
      <c r="G26" s="225"/>
      <c r="H26" s="237"/>
      <c r="I26" s="226"/>
      <c r="J26" s="543"/>
    </row>
    <row r="27" spans="1:10" ht="12.75" thickBot="1">
      <c r="A27" s="227" t="s">
        <v>132</v>
      </c>
      <c r="B27" s="231"/>
      <c r="C27" s="228"/>
      <c r="D27" s="228"/>
      <c r="E27" s="229"/>
      <c r="F27" s="228"/>
      <c r="G27" s="230" t="s">
        <v>1</v>
      </c>
      <c r="H27" s="532">
        <v>50</v>
      </c>
      <c r="I27" s="211" t="s">
        <v>5</v>
      </c>
      <c r="J27" s="539"/>
    </row>
    <row r="28" spans="1:10" ht="12" thickBot="1">
      <c r="A28" s="212"/>
      <c r="B28" s="208"/>
      <c r="C28" s="208"/>
      <c r="D28" s="208"/>
      <c r="E28" s="209"/>
      <c r="F28" s="208"/>
      <c r="G28" s="213"/>
      <c r="H28" s="235"/>
      <c r="I28" s="214"/>
      <c r="J28" s="540"/>
    </row>
    <row r="29" spans="1:10" ht="12" thickBot="1">
      <c r="A29" s="212" t="s">
        <v>67</v>
      </c>
      <c r="B29" s="208"/>
      <c r="C29" s="208"/>
      <c r="D29" s="208"/>
      <c r="E29" s="209"/>
      <c r="F29" s="208"/>
      <c r="G29" s="215" t="s">
        <v>94</v>
      </c>
      <c r="H29" s="531">
        <v>-190</v>
      </c>
      <c r="I29" s="215" t="s">
        <v>95</v>
      </c>
      <c r="J29" s="541">
        <f>H27*(1+E37*(H29-13.7))</f>
        <v>6.433662500000004</v>
      </c>
    </row>
    <row r="30" spans="1:10" ht="12" thickBot="1">
      <c r="A30" s="212"/>
      <c r="B30" s="208"/>
      <c r="C30" s="209"/>
      <c r="D30" s="208"/>
      <c r="E30" s="208"/>
      <c r="F30" s="208"/>
      <c r="G30" s="216" t="s">
        <v>95</v>
      </c>
      <c r="H30" s="534">
        <v>6.433663</v>
      </c>
      <c r="I30" s="216" t="s">
        <v>96</v>
      </c>
      <c r="J30" s="542">
        <f>(H30/H27-1)/E37+13.7</f>
        <v>-189.99999766218588</v>
      </c>
    </row>
    <row r="31" spans="1:10" ht="12" thickBot="1">
      <c r="A31" s="212" t="s">
        <v>68</v>
      </c>
      <c r="B31" s="208"/>
      <c r="C31" s="208"/>
      <c r="D31" s="208"/>
      <c r="E31" s="209"/>
      <c r="F31" s="208"/>
      <c r="G31" s="215" t="s">
        <v>94</v>
      </c>
      <c r="H31" s="531">
        <v>-150</v>
      </c>
      <c r="I31" s="215" t="s">
        <v>95</v>
      </c>
      <c r="J31" s="541">
        <f>H27*(1+E36*H31+E38*H31*(H31-10)+E39*H31^3)</f>
        <v>17.0845458125</v>
      </c>
    </row>
    <row r="32" spans="1:10" ht="12" thickBot="1">
      <c r="A32" s="212"/>
      <c r="B32" s="208"/>
      <c r="C32" s="208"/>
      <c r="D32" s="208"/>
      <c r="E32" s="209"/>
      <c r="F32" s="208"/>
      <c r="G32" s="216" t="s">
        <v>95</v>
      </c>
      <c r="H32" s="527"/>
      <c r="I32" s="216" t="s">
        <v>96</v>
      </c>
      <c r="J32" s="542"/>
    </row>
    <row r="33" spans="1:10" ht="12" thickBot="1">
      <c r="A33" s="212" t="s">
        <v>69</v>
      </c>
      <c r="B33" s="208"/>
      <c r="C33" s="208"/>
      <c r="D33" s="208"/>
      <c r="E33" s="209"/>
      <c r="F33" s="208"/>
      <c r="G33" s="215" t="s">
        <v>94</v>
      </c>
      <c r="H33" s="531">
        <v>-55.5</v>
      </c>
      <c r="I33" s="215" t="s">
        <v>95</v>
      </c>
      <c r="J33" s="541">
        <f>H27*(1+E36*H33+E38*H33*(H33-10))</f>
        <v>38.024601053</v>
      </c>
    </row>
    <row r="34" spans="1:10" ht="12" thickBot="1">
      <c r="A34" s="212"/>
      <c r="B34" s="208"/>
      <c r="C34" s="208"/>
      <c r="D34" s="208"/>
      <c r="E34" s="209"/>
      <c r="F34" s="208"/>
      <c r="G34" s="216" t="s">
        <v>95</v>
      </c>
      <c r="H34" s="534">
        <v>38.024601</v>
      </c>
      <c r="I34" s="216" t="s">
        <v>96</v>
      </c>
      <c r="J34" s="542">
        <f>(-(E36-10*E38)+SQRT((E36-10*E38)^2-4*E38*(1-H34/H27)))/(2*E38)</f>
        <v>-55.50000024393039</v>
      </c>
    </row>
    <row r="35" spans="1:10" ht="12" thickBot="1">
      <c r="A35" s="212" t="s">
        <v>70</v>
      </c>
      <c r="B35" s="208"/>
      <c r="C35" s="208"/>
      <c r="D35" s="208"/>
      <c r="E35" s="209"/>
      <c r="F35" s="208"/>
      <c r="G35" s="215" t="s">
        <v>94</v>
      </c>
      <c r="H35" s="531">
        <v>37.5</v>
      </c>
      <c r="I35" s="215" t="s">
        <v>95</v>
      </c>
      <c r="J35" s="541">
        <f>H27*(1+E36*H35)</f>
        <v>58.025000000000006</v>
      </c>
    </row>
    <row r="36" spans="1:10" ht="11.25">
      <c r="A36" s="212"/>
      <c r="B36" s="217" t="s">
        <v>4</v>
      </c>
      <c r="C36" s="208" t="s">
        <v>73</v>
      </c>
      <c r="D36" s="208"/>
      <c r="E36" s="219">
        <f>4.28*10^-3</f>
        <v>0.00428</v>
      </c>
      <c r="F36" s="208"/>
      <c r="G36" s="216" t="s">
        <v>95</v>
      </c>
      <c r="H36" s="534">
        <v>58.025</v>
      </c>
      <c r="I36" s="216" t="s">
        <v>96</v>
      </c>
      <c r="J36" s="542">
        <f>(H36/H27-1)/E36</f>
        <v>37.49999999999997</v>
      </c>
    </row>
    <row r="37" spans="1:10" ht="11.25">
      <c r="A37" s="212"/>
      <c r="B37" s="232"/>
      <c r="C37" s="208" t="s">
        <v>74</v>
      </c>
      <c r="D37" s="208"/>
      <c r="E37" s="219">
        <f>4.2775*10^-3</f>
        <v>0.0042775</v>
      </c>
      <c r="F37" s="208"/>
      <c r="G37" s="213"/>
      <c r="H37" s="235"/>
      <c r="I37" s="214"/>
      <c r="J37" s="540"/>
    </row>
    <row r="38" spans="1:10" ht="11.25">
      <c r="A38" s="212"/>
      <c r="B38" s="208"/>
      <c r="C38" s="208" t="s">
        <v>75</v>
      </c>
      <c r="D38" s="208"/>
      <c r="E38" s="219">
        <f>-5.4136*10^-7</f>
        <v>-5.4136E-07</v>
      </c>
      <c r="F38" s="208"/>
      <c r="G38" s="213"/>
      <c r="H38" s="235"/>
      <c r="I38" s="214"/>
      <c r="J38" s="540"/>
    </row>
    <row r="39" spans="1:10" ht="11.25">
      <c r="A39" s="212"/>
      <c r="B39" s="208"/>
      <c r="C39" s="208" t="s">
        <v>76</v>
      </c>
      <c r="D39" s="208"/>
      <c r="E39" s="219">
        <f>9.8265*10^-10</f>
        <v>9.8265E-10</v>
      </c>
      <c r="F39" s="208"/>
      <c r="G39" s="213"/>
      <c r="H39" s="235"/>
      <c r="I39" s="214"/>
      <c r="J39" s="540"/>
    </row>
    <row r="40" spans="1:10" ht="12" thickBot="1">
      <c r="A40" s="222"/>
      <c r="B40" s="223"/>
      <c r="C40" s="223"/>
      <c r="D40" s="223"/>
      <c r="E40" s="224"/>
      <c r="F40" s="223"/>
      <c r="G40" s="225"/>
      <c r="H40" s="237"/>
      <c r="I40" s="226"/>
      <c r="J40" s="543"/>
    </row>
    <row r="41" spans="1:10" ht="12.75" thickBot="1">
      <c r="A41" s="227" t="s">
        <v>191</v>
      </c>
      <c r="B41" s="228"/>
      <c r="C41" s="228"/>
      <c r="D41" s="228"/>
      <c r="E41" s="229"/>
      <c r="F41" s="228"/>
      <c r="G41" s="230" t="s">
        <v>1</v>
      </c>
      <c r="H41" s="532">
        <v>100</v>
      </c>
      <c r="I41" s="211" t="s">
        <v>5</v>
      </c>
      <c r="J41" s="539"/>
    </row>
    <row r="42" spans="1:10" ht="12" thickBot="1">
      <c r="A42" s="212"/>
      <c r="B42" s="208"/>
      <c r="C42" s="208"/>
      <c r="D42" s="208"/>
      <c r="E42" s="209"/>
      <c r="F42" s="208"/>
      <c r="G42" s="213"/>
      <c r="H42" s="235"/>
      <c r="I42" s="214"/>
      <c r="J42" s="540"/>
    </row>
    <row r="43" spans="1:10" ht="12" thickBot="1">
      <c r="A43" s="212" t="s">
        <v>88</v>
      </c>
      <c r="B43" s="208"/>
      <c r="C43" s="208"/>
      <c r="D43" s="208"/>
      <c r="E43" s="209"/>
      <c r="F43" s="208"/>
      <c r="G43" s="215" t="s">
        <v>94</v>
      </c>
      <c r="H43" s="531">
        <v>52</v>
      </c>
      <c r="I43" s="215" t="s">
        <v>95</v>
      </c>
      <c r="J43" s="541">
        <f>H41*(1+E44*H43)</f>
        <v>122.15199999999999</v>
      </c>
    </row>
    <row r="44" spans="1:10" ht="12" thickBot="1">
      <c r="A44" s="222"/>
      <c r="B44" s="233" t="s">
        <v>4</v>
      </c>
      <c r="C44" s="223" t="s">
        <v>6</v>
      </c>
      <c r="D44" s="223"/>
      <c r="E44" s="234">
        <f>4.26*10^-3</f>
        <v>0.00426</v>
      </c>
      <c r="F44" s="223"/>
      <c r="G44" s="216" t="s">
        <v>95</v>
      </c>
      <c r="H44" s="535">
        <v>122.152</v>
      </c>
      <c r="I44" s="216" t="s">
        <v>96</v>
      </c>
      <c r="J44" s="544">
        <f>(H44/H41-1)/E44</f>
        <v>51.999999999999986</v>
      </c>
    </row>
    <row r="45" spans="1:10" ht="12.75" thickBot="1">
      <c r="A45" s="227" t="s">
        <v>133</v>
      </c>
      <c r="B45" s="228"/>
      <c r="C45" s="228"/>
      <c r="D45" s="228"/>
      <c r="E45" s="229"/>
      <c r="F45" s="228"/>
      <c r="G45" s="230" t="s">
        <v>1</v>
      </c>
      <c r="H45" s="532">
        <v>50</v>
      </c>
      <c r="I45" s="211" t="s">
        <v>77</v>
      </c>
      <c r="J45" s="539"/>
    </row>
    <row r="46" spans="1:10" ht="12" thickBot="1">
      <c r="A46" s="212"/>
      <c r="B46" s="208"/>
      <c r="C46" s="208"/>
      <c r="D46" s="208"/>
      <c r="E46" s="209"/>
      <c r="F46" s="208"/>
      <c r="G46" s="213"/>
      <c r="H46" s="235"/>
      <c r="I46" s="214"/>
      <c r="J46" s="540"/>
    </row>
    <row r="47" spans="1:10" ht="12" thickBot="1">
      <c r="A47" s="212" t="s">
        <v>78</v>
      </c>
      <c r="B47" s="208"/>
      <c r="C47" s="208"/>
      <c r="D47" s="208"/>
      <c r="E47" s="209"/>
      <c r="F47" s="208"/>
      <c r="G47" s="215" t="s">
        <v>94</v>
      </c>
      <c r="H47" s="531">
        <v>100</v>
      </c>
      <c r="I47" s="215" t="s">
        <v>95</v>
      </c>
      <c r="J47" s="541">
        <f>H45*(1+E50*H47+E51*H47^2)</f>
        <v>80.8593</v>
      </c>
    </row>
    <row r="48" spans="1:10" ht="12" thickBot="1">
      <c r="A48" s="212"/>
      <c r="B48" s="208"/>
      <c r="C48" s="208"/>
      <c r="D48" s="208"/>
      <c r="E48" s="209"/>
      <c r="F48" s="208"/>
      <c r="G48" s="216" t="s">
        <v>95</v>
      </c>
      <c r="H48" s="534">
        <v>80.8593</v>
      </c>
      <c r="I48" s="216" t="s">
        <v>96</v>
      </c>
      <c r="J48" s="542">
        <f>(-E50+SQRT(E50^2-4*E51*(1-H48/H45)))/(2*E51)</f>
        <v>99.99999999999999</v>
      </c>
    </row>
    <row r="49" spans="1:10" ht="12" thickBot="1">
      <c r="A49" s="212" t="s">
        <v>79</v>
      </c>
      <c r="B49" s="208"/>
      <c r="C49" s="208"/>
      <c r="D49" s="208"/>
      <c r="E49" s="209"/>
      <c r="F49" s="208"/>
      <c r="G49" s="215" t="s">
        <v>94</v>
      </c>
      <c r="H49" s="531">
        <v>125</v>
      </c>
      <c r="I49" s="215" t="s">
        <v>95</v>
      </c>
      <c r="J49" s="541">
        <f>H45*(1+E50*H49+E51*H49^2+E52*(H49-100)*H49^3)</f>
        <v>112.0916015625</v>
      </c>
    </row>
    <row r="50" spans="1:10" ht="11.25">
      <c r="A50" s="212"/>
      <c r="B50" s="217" t="s">
        <v>4</v>
      </c>
      <c r="C50" s="208" t="s">
        <v>80</v>
      </c>
      <c r="D50" s="208"/>
      <c r="E50" s="219">
        <f>5.4963*10^-3</f>
        <v>0.0054963</v>
      </c>
      <c r="F50" s="208"/>
      <c r="G50" s="216" t="s">
        <v>95</v>
      </c>
      <c r="H50" s="527"/>
      <c r="I50" s="216" t="s">
        <v>96</v>
      </c>
      <c r="J50" s="542"/>
    </row>
    <row r="51" spans="1:10" ht="11.25">
      <c r="A51" s="212"/>
      <c r="B51" s="208"/>
      <c r="C51" s="208" t="s">
        <v>81</v>
      </c>
      <c r="D51" s="208"/>
      <c r="E51" s="219">
        <f>6.7556*10^-6</f>
        <v>6.7556E-06</v>
      </c>
      <c r="F51" s="208"/>
      <c r="G51" s="213"/>
      <c r="H51" s="235"/>
      <c r="I51" s="214"/>
      <c r="J51" s="540"/>
    </row>
    <row r="52" spans="1:10" ht="11.25">
      <c r="A52" s="212"/>
      <c r="B52" s="208"/>
      <c r="C52" s="208" t="s">
        <v>82</v>
      </c>
      <c r="D52" s="208"/>
      <c r="E52" s="219">
        <f>9.2004*10^-9</f>
        <v>9.200400000000001E-09</v>
      </c>
      <c r="F52" s="208"/>
      <c r="G52" s="213"/>
      <c r="H52" s="235"/>
      <c r="I52" s="214"/>
      <c r="J52" s="540"/>
    </row>
    <row r="53" spans="1:10" ht="12" thickBot="1">
      <c r="A53" s="222"/>
      <c r="B53" s="236" t="s">
        <v>89</v>
      </c>
      <c r="C53" s="223"/>
      <c r="D53" s="223"/>
      <c r="E53" s="224"/>
      <c r="F53" s="223"/>
      <c r="G53" s="225"/>
      <c r="H53" s="237"/>
      <c r="I53" s="226"/>
      <c r="J53" s="543"/>
    </row>
    <row r="55" spans="1:8" ht="11.25">
      <c r="A55" s="238" t="s">
        <v>7</v>
      </c>
      <c r="B55" s="238"/>
      <c r="C55" s="238"/>
      <c r="D55" s="238"/>
      <c r="E55" s="238"/>
      <c r="F55" s="238"/>
      <c r="G55" s="239"/>
      <c r="H55" s="238"/>
    </row>
    <row r="56" spans="1:5" ht="11.25">
      <c r="A56" s="197" t="s">
        <v>118</v>
      </c>
      <c r="E56" s="197"/>
    </row>
    <row r="57" spans="1:5" ht="11.25">
      <c r="A57" s="198" t="s">
        <v>83</v>
      </c>
      <c r="B57" s="240"/>
      <c r="C57" s="529" t="s">
        <v>4</v>
      </c>
      <c r="D57" s="530" t="s">
        <v>8</v>
      </c>
      <c r="E57" s="197"/>
    </row>
    <row r="58" spans="3:5" ht="11.25">
      <c r="C58" s="530"/>
      <c r="D58" s="530" t="s">
        <v>192</v>
      </c>
      <c r="E58" s="197"/>
    </row>
    <row r="59" ht="11.25">
      <c r="E59" s="197"/>
    </row>
    <row r="60" spans="1:5" ht="11.25">
      <c r="A60" s="238" t="s">
        <v>186</v>
      </c>
      <c r="E60" s="197"/>
    </row>
    <row r="61" ht="11.25">
      <c r="E61" s="197"/>
    </row>
    <row r="62" ht="12" thickBot="1">
      <c r="A62" s="197" t="s">
        <v>148</v>
      </c>
    </row>
    <row r="63" spans="1:10" ht="12" thickBot="1">
      <c r="A63" s="442" t="s">
        <v>140</v>
      </c>
      <c r="B63" s="630" t="s">
        <v>149</v>
      </c>
      <c r="C63" s="631"/>
      <c r="D63" s="631"/>
      <c r="E63" s="632"/>
      <c r="F63" s="630" t="s">
        <v>150</v>
      </c>
      <c r="G63" s="631"/>
      <c r="H63" s="631"/>
      <c r="I63" s="631"/>
      <c r="J63" s="632"/>
    </row>
    <row r="64" spans="1:10" ht="11.25">
      <c r="A64" s="443" t="s">
        <v>135</v>
      </c>
      <c r="B64" s="645" t="s">
        <v>137</v>
      </c>
      <c r="C64" s="635"/>
      <c r="D64" s="635" t="s">
        <v>141</v>
      </c>
      <c r="E64" s="636"/>
      <c r="F64" s="645" t="s">
        <v>137</v>
      </c>
      <c r="G64" s="635"/>
      <c r="H64" s="635" t="s">
        <v>146</v>
      </c>
      <c r="I64" s="635"/>
      <c r="J64" s="636"/>
    </row>
    <row r="65" spans="1:10" ht="11.25">
      <c r="A65" s="444" t="s">
        <v>136</v>
      </c>
      <c r="B65" s="644" t="s">
        <v>138</v>
      </c>
      <c r="C65" s="637"/>
      <c r="D65" s="637" t="s">
        <v>142</v>
      </c>
      <c r="E65" s="638"/>
      <c r="F65" s="644" t="s">
        <v>144</v>
      </c>
      <c r="G65" s="637"/>
      <c r="H65" s="637" t="s">
        <v>147</v>
      </c>
      <c r="I65" s="637"/>
      <c r="J65" s="638"/>
    </row>
    <row r="66" spans="1:10" ht="12" thickBot="1">
      <c r="A66" s="445" t="s">
        <v>101</v>
      </c>
      <c r="B66" s="633" t="s">
        <v>139</v>
      </c>
      <c r="C66" s="634"/>
      <c r="D66" s="646" t="s">
        <v>143</v>
      </c>
      <c r="E66" s="647"/>
      <c r="F66" s="633" t="s">
        <v>145</v>
      </c>
      <c r="G66" s="634"/>
      <c r="H66" s="634" t="s">
        <v>147</v>
      </c>
      <c r="I66" s="634"/>
      <c r="J66" s="639"/>
    </row>
    <row r="68" ht="11.25">
      <c r="A68" s="197" t="s">
        <v>193</v>
      </c>
    </row>
  </sheetData>
  <sheetProtection sheet="1" objects="1" scenarios="1"/>
  <mergeCells count="16">
    <mergeCell ref="A5:G5"/>
    <mergeCell ref="I5:J5"/>
    <mergeCell ref="B66:C66"/>
    <mergeCell ref="B65:C65"/>
    <mergeCell ref="B64:C64"/>
    <mergeCell ref="D64:E64"/>
    <mergeCell ref="D65:E65"/>
    <mergeCell ref="D66:E66"/>
    <mergeCell ref="F64:G64"/>
    <mergeCell ref="F65:G65"/>
    <mergeCell ref="B63:E63"/>
    <mergeCell ref="F63:J63"/>
    <mergeCell ref="F66:G66"/>
    <mergeCell ref="H64:J64"/>
    <mergeCell ref="H65:J65"/>
    <mergeCell ref="H66:J66"/>
  </mergeCells>
  <hyperlinks>
    <hyperlink ref="H1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0.625" style="13" customWidth="1"/>
    <col min="2" max="5" width="9.125" style="98" customWidth="1"/>
    <col min="6" max="6" width="9.125" style="21" customWidth="1"/>
    <col min="7" max="7" width="9.125" style="22" customWidth="1"/>
    <col min="8" max="8" width="9.125" style="21" customWidth="1"/>
    <col min="9" max="16384" width="9.125" style="13" customWidth="1"/>
  </cols>
  <sheetData>
    <row r="1" spans="1:8" s="9" customFormat="1" ht="18.75">
      <c r="A1" s="6" t="s">
        <v>188</v>
      </c>
      <c r="B1" s="93"/>
      <c r="C1" s="93"/>
      <c r="D1" s="93"/>
      <c r="E1" s="93"/>
      <c r="F1" s="7"/>
      <c r="G1" s="8"/>
      <c r="H1" s="7"/>
    </row>
    <row r="2" spans="1:8" s="9" customFormat="1" ht="7.5" customHeight="1">
      <c r="A2" s="6"/>
      <c r="B2" s="93"/>
      <c r="C2" s="93"/>
      <c r="D2" s="93"/>
      <c r="E2" s="93"/>
      <c r="F2" s="7"/>
      <c r="G2" s="8"/>
      <c r="H2" s="7"/>
    </row>
    <row r="3" spans="1:8" s="381" customFormat="1" ht="10.5" customHeight="1">
      <c r="A3" s="446" t="s">
        <v>159</v>
      </c>
      <c r="B3" s="273"/>
      <c r="C3" s="582" t="str">
        <f>Оглавление!C7</f>
        <v>Ver. 1.06</v>
      </c>
      <c r="D3" s="581"/>
      <c r="E3" s="273"/>
      <c r="F3" s="380" t="s">
        <v>189</v>
      </c>
      <c r="G3" s="287"/>
      <c r="H3" s="24"/>
    </row>
    <row r="4" spans="1:8" s="88" customFormat="1" ht="7.5" customHeight="1" thickBot="1">
      <c r="A4" s="85"/>
      <c r="B4" s="94"/>
      <c r="C4" s="94"/>
      <c r="D4" s="94"/>
      <c r="E4" s="94"/>
      <c r="F4" s="86"/>
      <c r="G4" s="87"/>
      <c r="H4" s="86"/>
    </row>
    <row r="5" spans="1:8" ht="11.25">
      <c r="A5" s="243" t="s">
        <v>9</v>
      </c>
      <c r="B5" s="382" t="s">
        <v>194</v>
      </c>
      <c r="C5" s="95"/>
      <c r="D5" s="95"/>
      <c r="E5" s="95"/>
      <c r="F5" s="27"/>
      <c r="G5" s="28"/>
      <c r="H5" s="103"/>
    </row>
    <row r="6" spans="1:8" s="15" customFormat="1" ht="12" thickBot="1">
      <c r="A6" s="91" t="s">
        <v>10</v>
      </c>
      <c r="B6" s="390" t="s">
        <v>11</v>
      </c>
      <c r="C6" s="391" t="s">
        <v>12</v>
      </c>
      <c r="D6" s="392" t="s">
        <v>13</v>
      </c>
      <c r="E6" s="392" t="s">
        <v>14</v>
      </c>
      <c r="F6" s="393" t="s">
        <v>15</v>
      </c>
      <c r="G6" s="394" t="s">
        <v>16</v>
      </c>
      <c r="H6" s="395" t="s">
        <v>17</v>
      </c>
    </row>
    <row r="7" spans="1:8" ht="11.25">
      <c r="A7" s="187">
        <v>-260</v>
      </c>
      <c r="B7" s="397">
        <v>0.004</v>
      </c>
      <c r="C7" s="96">
        <v>0.02</v>
      </c>
      <c r="D7" s="31">
        <v>0.04</v>
      </c>
      <c r="E7" s="31">
        <v>0.2</v>
      </c>
      <c r="F7" s="411">
        <v>0.4</v>
      </c>
      <c r="G7" s="383">
        <v>2</v>
      </c>
      <c r="H7" s="106">
        <v>0.18676</v>
      </c>
    </row>
    <row r="8" spans="1:8" ht="11.25">
      <c r="A8" s="149">
        <v>-250</v>
      </c>
      <c r="B8" s="398">
        <v>0.0102</v>
      </c>
      <c r="C8" s="84">
        <v>0.051000000000000004</v>
      </c>
      <c r="D8" s="32">
        <v>0.10200000000000001</v>
      </c>
      <c r="E8" s="32">
        <v>0.51</v>
      </c>
      <c r="F8" s="412">
        <v>1.02</v>
      </c>
      <c r="G8" s="396">
        <v>5.1</v>
      </c>
      <c r="H8" s="61">
        <v>0.47012</v>
      </c>
    </row>
    <row r="9" spans="1:8" ht="11.25">
      <c r="A9" s="384">
        <v>-200</v>
      </c>
      <c r="B9" s="398">
        <v>0.173</v>
      </c>
      <c r="C9" s="84">
        <v>0.865</v>
      </c>
      <c r="D9" s="32">
        <v>1.73</v>
      </c>
      <c r="E9" s="32">
        <v>8.65</v>
      </c>
      <c r="F9" s="412">
        <v>17.3</v>
      </c>
      <c r="G9" s="396">
        <v>86.5</v>
      </c>
      <c r="H9" s="61">
        <v>7.95</v>
      </c>
    </row>
    <row r="10" spans="1:8" ht="12" thickBot="1">
      <c r="A10" s="132">
        <v>-150</v>
      </c>
      <c r="B10" s="404">
        <v>0.3878</v>
      </c>
      <c r="C10" s="108">
        <v>1.9389999999999998</v>
      </c>
      <c r="D10" s="54">
        <v>3.8779999999999997</v>
      </c>
      <c r="E10" s="54">
        <v>19.39</v>
      </c>
      <c r="F10" s="413">
        <v>38.78</v>
      </c>
      <c r="G10" s="401">
        <v>193.9</v>
      </c>
      <c r="H10" s="66">
        <v>17.847080000000002</v>
      </c>
    </row>
    <row r="11" spans="1:8" ht="11.25">
      <c r="A11" s="384">
        <v>-100</v>
      </c>
      <c r="B11" s="397">
        <v>0.5964</v>
      </c>
      <c r="C11" s="96">
        <v>2.982</v>
      </c>
      <c r="D11" s="31">
        <v>5.964</v>
      </c>
      <c r="E11" s="31">
        <v>29.82</v>
      </c>
      <c r="F11" s="411">
        <v>59.64</v>
      </c>
      <c r="G11" s="383">
        <v>298.2</v>
      </c>
      <c r="H11" s="106">
        <v>27.44</v>
      </c>
    </row>
    <row r="12" spans="1:8" ht="11.25">
      <c r="A12" s="149">
        <v>-90</v>
      </c>
      <c r="B12" s="398">
        <v>0.6374</v>
      </c>
      <c r="C12" s="84">
        <v>3.187</v>
      </c>
      <c r="D12" s="32">
        <v>6.374</v>
      </c>
      <c r="E12" s="32">
        <v>31.87</v>
      </c>
      <c r="F12" s="412">
        <v>63.74</v>
      </c>
      <c r="G12" s="396">
        <v>318.7</v>
      </c>
      <c r="H12" s="61">
        <v>29.33</v>
      </c>
    </row>
    <row r="13" spans="1:8" ht="11.25">
      <c r="A13" s="149">
        <v>-80</v>
      </c>
      <c r="B13" s="398">
        <v>0.6783</v>
      </c>
      <c r="C13" s="84">
        <v>3.3915</v>
      </c>
      <c r="D13" s="32">
        <v>6.783</v>
      </c>
      <c r="E13" s="32">
        <v>33.915</v>
      </c>
      <c r="F13" s="412">
        <v>67.83</v>
      </c>
      <c r="G13" s="396">
        <v>339.15</v>
      </c>
      <c r="H13" s="61">
        <v>31.21</v>
      </c>
    </row>
    <row r="14" spans="1:8" ht="11.25">
      <c r="A14" s="149">
        <v>-70</v>
      </c>
      <c r="B14" s="398">
        <v>0.719</v>
      </c>
      <c r="C14" s="84">
        <v>3.595</v>
      </c>
      <c r="D14" s="32">
        <v>7.19</v>
      </c>
      <c r="E14" s="32">
        <v>35.95</v>
      </c>
      <c r="F14" s="412">
        <v>71.9</v>
      </c>
      <c r="G14" s="396">
        <v>359.5</v>
      </c>
      <c r="H14" s="61">
        <v>33.08</v>
      </c>
    </row>
    <row r="15" spans="1:8" ht="12" thickBot="1">
      <c r="A15" s="153">
        <v>-60</v>
      </c>
      <c r="B15" s="404">
        <v>0.7596</v>
      </c>
      <c r="C15" s="108">
        <v>3.798</v>
      </c>
      <c r="D15" s="54">
        <v>7.596</v>
      </c>
      <c r="E15" s="54">
        <v>37.98</v>
      </c>
      <c r="F15" s="413">
        <v>75.96</v>
      </c>
      <c r="G15" s="401">
        <v>379.8</v>
      </c>
      <c r="H15" s="66">
        <v>34.94</v>
      </c>
    </row>
    <row r="16" spans="1:8" ht="11.25">
      <c r="A16" s="385">
        <v>-50</v>
      </c>
      <c r="B16" s="405">
        <v>0.8</v>
      </c>
      <c r="C16" s="105">
        <v>4</v>
      </c>
      <c r="D16" s="33">
        <v>8</v>
      </c>
      <c r="E16" s="33">
        <v>40</v>
      </c>
      <c r="F16" s="414">
        <v>80</v>
      </c>
      <c r="G16" s="403">
        <v>400</v>
      </c>
      <c r="H16" s="59">
        <v>36.8</v>
      </c>
    </row>
    <row r="17" spans="1:8" ht="11.25">
      <c r="A17" s="149">
        <v>-40</v>
      </c>
      <c r="B17" s="399">
        <v>0.8403</v>
      </c>
      <c r="C17" s="84">
        <v>4.2015</v>
      </c>
      <c r="D17" s="32">
        <v>8.403</v>
      </c>
      <c r="E17" s="32">
        <v>42.015</v>
      </c>
      <c r="F17" s="412">
        <v>84.03</v>
      </c>
      <c r="G17" s="396">
        <v>420.15</v>
      </c>
      <c r="H17" s="61">
        <v>38.65</v>
      </c>
    </row>
    <row r="18" spans="1:8" ht="11.25">
      <c r="A18" s="149">
        <v>-30</v>
      </c>
      <c r="B18" s="399">
        <v>0.8804</v>
      </c>
      <c r="C18" s="84">
        <v>4.402</v>
      </c>
      <c r="D18" s="32">
        <v>8.804</v>
      </c>
      <c r="E18" s="32">
        <v>44.02</v>
      </c>
      <c r="F18" s="412">
        <v>88.04</v>
      </c>
      <c r="G18" s="396">
        <v>440.2</v>
      </c>
      <c r="H18" s="61">
        <v>40.5</v>
      </c>
    </row>
    <row r="19" spans="1:8" ht="11.25">
      <c r="A19" s="192">
        <v>-20</v>
      </c>
      <c r="B19" s="399">
        <v>0.9204</v>
      </c>
      <c r="C19" s="84">
        <v>4.602</v>
      </c>
      <c r="D19" s="32">
        <v>9.204</v>
      </c>
      <c r="E19" s="32">
        <v>46.02</v>
      </c>
      <c r="F19" s="412">
        <v>92.04</v>
      </c>
      <c r="G19" s="396">
        <v>460.2</v>
      </c>
      <c r="H19" s="61">
        <v>42.34</v>
      </c>
    </row>
    <row r="20" spans="1:8" ht="12" thickBot="1">
      <c r="A20" s="194">
        <v>-10</v>
      </c>
      <c r="B20" s="406">
        <v>0.9602</v>
      </c>
      <c r="C20" s="110">
        <v>4.801</v>
      </c>
      <c r="D20" s="53">
        <v>9.602</v>
      </c>
      <c r="E20" s="53">
        <v>48.01</v>
      </c>
      <c r="F20" s="415">
        <v>96.02</v>
      </c>
      <c r="G20" s="407">
        <v>480.1</v>
      </c>
      <c r="H20" s="64">
        <v>44.170120000000004</v>
      </c>
    </row>
    <row r="21" spans="1:8" s="15" customFormat="1" ht="12" thickBot="1">
      <c r="A21" s="262">
        <v>0</v>
      </c>
      <c r="B21" s="408">
        <v>1</v>
      </c>
      <c r="C21" s="114">
        <v>5</v>
      </c>
      <c r="D21" s="81">
        <v>10</v>
      </c>
      <c r="E21" s="81">
        <v>50</v>
      </c>
      <c r="F21" s="416">
        <v>100</v>
      </c>
      <c r="G21" s="409">
        <v>500</v>
      </c>
      <c r="H21" s="115">
        <v>46</v>
      </c>
    </row>
    <row r="22" spans="1:8" ht="11.25">
      <c r="A22" s="386">
        <v>10</v>
      </c>
      <c r="B22" s="405">
        <v>1.0396</v>
      </c>
      <c r="C22" s="105">
        <v>5.198</v>
      </c>
      <c r="D22" s="33">
        <v>10.396</v>
      </c>
      <c r="E22" s="33">
        <v>51.98</v>
      </c>
      <c r="F22" s="414">
        <v>103.96</v>
      </c>
      <c r="G22" s="403">
        <v>519.8</v>
      </c>
      <c r="H22" s="59">
        <v>47.8239</v>
      </c>
    </row>
    <row r="23" spans="1:8" s="15" customFormat="1" ht="11.25">
      <c r="A23" s="149">
        <v>20</v>
      </c>
      <c r="B23" s="399">
        <v>1.0792</v>
      </c>
      <c r="C23" s="84">
        <v>5.396</v>
      </c>
      <c r="D23" s="32">
        <v>10.792</v>
      </c>
      <c r="E23" s="32">
        <v>53.96</v>
      </c>
      <c r="F23" s="412">
        <v>107.92</v>
      </c>
      <c r="G23" s="396">
        <v>539.6</v>
      </c>
      <c r="H23" s="61">
        <v>49.642739999999996</v>
      </c>
    </row>
    <row r="24" spans="1:8" s="15" customFormat="1" ht="11.25">
      <c r="A24" s="149">
        <v>30</v>
      </c>
      <c r="B24" s="399">
        <v>1.1186</v>
      </c>
      <c r="C24" s="84">
        <v>5.593</v>
      </c>
      <c r="D24" s="32">
        <v>11.186</v>
      </c>
      <c r="E24" s="32">
        <v>55.93</v>
      </c>
      <c r="F24" s="412">
        <v>111.86</v>
      </c>
      <c r="G24" s="396">
        <v>559.3</v>
      </c>
      <c r="H24" s="61">
        <v>51.45</v>
      </c>
    </row>
    <row r="25" spans="1:8" s="15" customFormat="1" ht="11.25">
      <c r="A25" s="149">
        <v>40</v>
      </c>
      <c r="B25" s="399">
        <v>1.1578</v>
      </c>
      <c r="C25" s="84">
        <v>5.789</v>
      </c>
      <c r="D25" s="32">
        <v>11.578</v>
      </c>
      <c r="E25" s="32">
        <v>57.89</v>
      </c>
      <c r="F25" s="412">
        <v>115.78</v>
      </c>
      <c r="G25" s="396">
        <v>578.9</v>
      </c>
      <c r="H25" s="61">
        <v>53.263859999999994</v>
      </c>
    </row>
    <row r="26" spans="1:8" ht="12" thickBot="1">
      <c r="A26" s="387">
        <v>50</v>
      </c>
      <c r="B26" s="406">
        <v>1.197</v>
      </c>
      <c r="C26" s="110">
        <v>5.985</v>
      </c>
      <c r="D26" s="53">
        <v>11.97</v>
      </c>
      <c r="E26" s="53">
        <v>59.85</v>
      </c>
      <c r="F26" s="415">
        <v>119.7</v>
      </c>
      <c r="G26" s="407">
        <v>598.5</v>
      </c>
      <c r="H26" s="64">
        <v>55.06</v>
      </c>
    </row>
    <row r="27" spans="1:8" ht="11.25">
      <c r="A27" s="187">
        <v>60</v>
      </c>
      <c r="B27" s="410">
        <v>1.2361</v>
      </c>
      <c r="C27" s="96">
        <v>6.1805</v>
      </c>
      <c r="D27" s="31">
        <v>12.361</v>
      </c>
      <c r="E27" s="31">
        <v>61.805</v>
      </c>
      <c r="F27" s="411">
        <v>123.61</v>
      </c>
      <c r="G27" s="383">
        <v>618.05</v>
      </c>
      <c r="H27" s="106">
        <v>56.86198</v>
      </c>
    </row>
    <row r="28" spans="1:8" ht="11.25">
      <c r="A28" s="149">
        <v>70</v>
      </c>
      <c r="B28" s="399">
        <v>1.275</v>
      </c>
      <c r="C28" s="84">
        <v>6.375</v>
      </c>
      <c r="D28" s="32">
        <v>12.75</v>
      </c>
      <c r="E28" s="32">
        <v>63.75</v>
      </c>
      <c r="F28" s="412">
        <v>127.5</v>
      </c>
      <c r="G28" s="396">
        <v>637.5</v>
      </c>
      <c r="H28" s="61">
        <v>58.653220000000005</v>
      </c>
    </row>
    <row r="29" spans="1:8" ht="11.25">
      <c r="A29" s="149">
        <v>80</v>
      </c>
      <c r="B29" s="399">
        <v>1.3138</v>
      </c>
      <c r="C29" s="84">
        <v>6.569000000000001</v>
      </c>
      <c r="D29" s="32">
        <v>13.138000000000002</v>
      </c>
      <c r="E29" s="32">
        <v>65.69</v>
      </c>
      <c r="F29" s="412">
        <v>131.38</v>
      </c>
      <c r="G29" s="396">
        <v>656.9</v>
      </c>
      <c r="H29" s="61">
        <v>60.43848</v>
      </c>
    </row>
    <row r="30" spans="1:8" ht="11.25">
      <c r="A30" s="192">
        <v>90</v>
      </c>
      <c r="B30" s="399">
        <v>1.3525</v>
      </c>
      <c r="C30" s="84">
        <v>6.7625</v>
      </c>
      <c r="D30" s="32">
        <v>13.525</v>
      </c>
      <c r="E30" s="32">
        <v>67.625</v>
      </c>
      <c r="F30" s="412">
        <v>135.25</v>
      </c>
      <c r="G30" s="396">
        <v>676.25</v>
      </c>
      <c r="H30" s="61">
        <v>62.21</v>
      </c>
    </row>
    <row r="31" spans="1:8" ht="12" thickBot="1">
      <c r="A31" s="388">
        <v>100</v>
      </c>
      <c r="B31" s="400">
        <v>1.3911</v>
      </c>
      <c r="C31" s="108">
        <v>6.9555</v>
      </c>
      <c r="D31" s="54">
        <v>13.911</v>
      </c>
      <c r="E31" s="54">
        <v>69.555</v>
      </c>
      <c r="F31" s="413">
        <v>139.11</v>
      </c>
      <c r="G31" s="401">
        <v>695.55</v>
      </c>
      <c r="H31" s="66">
        <v>63.991980000000005</v>
      </c>
    </row>
    <row r="32" spans="1:8" ht="11.25">
      <c r="A32" s="149">
        <v>110</v>
      </c>
      <c r="B32" s="405">
        <v>1.4296</v>
      </c>
      <c r="C32" s="105">
        <v>7.148</v>
      </c>
      <c r="D32" s="33">
        <v>14.296</v>
      </c>
      <c r="E32" s="33">
        <v>71.48</v>
      </c>
      <c r="F32" s="414">
        <v>142.96</v>
      </c>
      <c r="G32" s="403">
        <v>714.8</v>
      </c>
      <c r="H32" s="59">
        <v>65.76114000000001</v>
      </c>
    </row>
    <row r="33" spans="1:8" ht="11.25">
      <c r="A33" s="192">
        <v>120</v>
      </c>
      <c r="B33" s="399">
        <v>1.4679</v>
      </c>
      <c r="C33" s="84">
        <v>7.3395</v>
      </c>
      <c r="D33" s="32">
        <v>14.679</v>
      </c>
      <c r="E33" s="32">
        <v>73.395</v>
      </c>
      <c r="F33" s="412">
        <v>146.79</v>
      </c>
      <c r="G33" s="396">
        <v>733.95</v>
      </c>
      <c r="H33" s="61">
        <v>67.52432</v>
      </c>
    </row>
    <row r="34" spans="1:8" ht="11.25">
      <c r="A34" s="192">
        <v>130</v>
      </c>
      <c r="B34" s="399">
        <v>1.5061</v>
      </c>
      <c r="C34" s="84">
        <v>7.5305</v>
      </c>
      <c r="D34" s="32">
        <v>15.061</v>
      </c>
      <c r="E34" s="32">
        <v>75.305</v>
      </c>
      <c r="F34" s="412">
        <v>150.61</v>
      </c>
      <c r="G34" s="396">
        <v>753.05</v>
      </c>
      <c r="H34" s="61">
        <v>69.28198</v>
      </c>
    </row>
    <row r="35" spans="1:8" ht="11.25">
      <c r="A35" s="192">
        <v>140</v>
      </c>
      <c r="B35" s="399">
        <v>1.5443</v>
      </c>
      <c r="C35" s="84">
        <v>7.7215</v>
      </c>
      <c r="D35" s="32">
        <v>15.443</v>
      </c>
      <c r="E35" s="32">
        <v>77.215</v>
      </c>
      <c r="F35" s="412">
        <v>154.43</v>
      </c>
      <c r="G35" s="396">
        <v>772.15</v>
      </c>
      <c r="H35" s="61">
        <v>71.03</v>
      </c>
    </row>
    <row r="36" spans="1:8" ht="12" thickBot="1">
      <c r="A36" s="144">
        <v>150</v>
      </c>
      <c r="B36" s="406">
        <v>1.5823</v>
      </c>
      <c r="C36" s="110">
        <v>7.9115</v>
      </c>
      <c r="D36" s="53">
        <v>15.823</v>
      </c>
      <c r="E36" s="53">
        <v>79.115</v>
      </c>
      <c r="F36" s="415">
        <v>158.23</v>
      </c>
      <c r="G36" s="407">
        <v>791.15</v>
      </c>
      <c r="H36" s="64">
        <v>72.78166</v>
      </c>
    </row>
    <row r="37" spans="1:8" ht="11.25">
      <c r="A37" s="389">
        <v>160</v>
      </c>
      <c r="B37" s="410">
        <v>1.6202</v>
      </c>
      <c r="C37" s="96">
        <v>8.101</v>
      </c>
      <c r="D37" s="31">
        <v>16.202</v>
      </c>
      <c r="E37" s="31">
        <v>81.01</v>
      </c>
      <c r="F37" s="411">
        <v>162.02</v>
      </c>
      <c r="G37" s="383">
        <v>810.1</v>
      </c>
      <c r="H37" s="106">
        <v>74.52322</v>
      </c>
    </row>
    <row r="38" spans="1:8" s="17" customFormat="1" ht="11.25">
      <c r="A38" s="192">
        <v>170</v>
      </c>
      <c r="B38" s="399">
        <v>1.6579</v>
      </c>
      <c r="C38" s="84">
        <v>8.2895</v>
      </c>
      <c r="D38" s="32">
        <v>16.579</v>
      </c>
      <c r="E38" s="32">
        <v>82.895</v>
      </c>
      <c r="F38" s="412">
        <v>165.79</v>
      </c>
      <c r="G38" s="396">
        <v>828.95</v>
      </c>
      <c r="H38" s="61">
        <v>76.25926</v>
      </c>
    </row>
    <row r="39" spans="1:8" s="17" customFormat="1" ht="11.25">
      <c r="A39" s="192">
        <v>180</v>
      </c>
      <c r="B39" s="399">
        <v>1.6956</v>
      </c>
      <c r="C39" s="84">
        <v>8.478</v>
      </c>
      <c r="D39" s="32">
        <v>16.956</v>
      </c>
      <c r="E39" s="32">
        <v>84.78</v>
      </c>
      <c r="F39" s="412">
        <v>169.56</v>
      </c>
      <c r="G39" s="396">
        <v>847.8</v>
      </c>
      <c r="H39" s="61">
        <v>77.99024</v>
      </c>
    </row>
    <row r="40" spans="1:8" s="17" customFormat="1" ht="11.25">
      <c r="A40" s="192">
        <v>190</v>
      </c>
      <c r="B40" s="399">
        <v>1.7331</v>
      </c>
      <c r="C40" s="84">
        <v>8.6655</v>
      </c>
      <c r="D40" s="32">
        <v>17.331</v>
      </c>
      <c r="E40" s="32">
        <v>86.655</v>
      </c>
      <c r="F40" s="412">
        <v>173.31</v>
      </c>
      <c r="G40" s="396">
        <v>866.55</v>
      </c>
      <c r="H40" s="61">
        <v>79.71524000000001</v>
      </c>
    </row>
    <row r="41" spans="1:8" s="17" customFormat="1" ht="12" thickBot="1">
      <c r="A41" s="388">
        <v>200</v>
      </c>
      <c r="B41" s="400">
        <v>1.7705</v>
      </c>
      <c r="C41" s="108">
        <v>8.8525</v>
      </c>
      <c r="D41" s="54">
        <v>17.705</v>
      </c>
      <c r="E41" s="54">
        <v>88.525</v>
      </c>
      <c r="F41" s="413">
        <v>177.05</v>
      </c>
      <c r="G41" s="401">
        <v>885.25</v>
      </c>
      <c r="H41" s="66">
        <v>81.43517999999999</v>
      </c>
    </row>
    <row r="42" spans="1:8" s="17" customFormat="1" ht="11.25">
      <c r="A42" s="149">
        <v>210</v>
      </c>
      <c r="B42" s="405">
        <v>1.8078</v>
      </c>
      <c r="C42" s="105">
        <v>9.039</v>
      </c>
      <c r="D42" s="33">
        <v>18.078</v>
      </c>
      <c r="E42" s="33">
        <v>90.39</v>
      </c>
      <c r="F42" s="414">
        <v>180.78</v>
      </c>
      <c r="G42" s="403">
        <v>903.9</v>
      </c>
      <c r="H42" s="59">
        <v>83.14959999999999</v>
      </c>
    </row>
    <row r="43" spans="1:8" s="17" customFormat="1" ht="11.25">
      <c r="A43" s="192">
        <v>220</v>
      </c>
      <c r="B43" s="399">
        <v>1.845</v>
      </c>
      <c r="C43" s="84">
        <v>9.225</v>
      </c>
      <c r="D43" s="32">
        <v>18.45</v>
      </c>
      <c r="E43" s="32">
        <v>92.25</v>
      </c>
      <c r="F43" s="412">
        <v>184.5</v>
      </c>
      <c r="G43" s="396">
        <v>922.5</v>
      </c>
      <c r="H43" s="61">
        <v>84.8585</v>
      </c>
    </row>
    <row r="44" spans="1:8" s="17" customFormat="1" ht="11.25">
      <c r="A44" s="192">
        <v>230</v>
      </c>
      <c r="B44" s="399">
        <v>1.8821</v>
      </c>
      <c r="C44" s="84">
        <v>9.4105</v>
      </c>
      <c r="D44" s="32">
        <v>18.821</v>
      </c>
      <c r="E44" s="32">
        <v>94.105</v>
      </c>
      <c r="F44" s="412">
        <v>188.21</v>
      </c>
      <c r="G44" s="396">
        <v>941.05</v>
      </c>
      <c r="H44" s="61">
        <v>86.56234</v>
      </c>
    </row>
    <row r="45" spans="1:8" s="17" customFormat="1" ht="11.25">
      <c r="A45" s="192">
        <v>240</v>
      </c>
      <c r="B45" s="399">
        <v>1.919</v>
      </c>
      <c r="C45" s="84">
        <v>9.595</v>
      </c>
      <c r="D45" s="32">
        <v>19.19</v>
      </c>
      <c r="E45" s="32">
        <v>95.95</v>
      </c>
      <c r="F45" s="412">
        <v>191.9</v>
      </c>
      <c r="G45" s="396">
        <v>959.5</v>
      </c>
      <c r="H45" s="61">
        <v>88.26158</v>
      </c>
    </row>
    <row r="46" spans="1:8" s="17" customFormat="1" ht="12" thickBot="1">
      <c r="A46" s="144">
        <v>250</v>
      </c>
      <c r="B46" s="406">
        <v>1.9559</v>
      </c>
      <c r="C46" s="110">
        <v>9.7795</v>
      </c>
      <c r="D46" s="53">
        <v>19.559</v>
      </c>
      <c r="E46" s="53">
        <v>97.795</v>
      </c>
      <c r="F46" s="415">
        <v>195.59</v>
      </c>
      <c r="G46" s="407">
        <v>977.95</v>
      </c>
      <c r="H46" s="64">
        <v>89.96</v>
      </c>
    </row>
    <row r="47" spans="1:8" s="17" customFormat="1" ht="11.25">
      <c r="A47" s="187">
        <v>260</v>
      </c>
      <c r="B47" s="410">
        <v>1.9928</v>
      </c>
      <c r="C47" s="96">
        <v>9.963999999999999</v>
      </c>
      <c r="D47" s="31">
        <v>19.927999999999997</v>
      </c>
      <c r="E47" s="31">
        <v>99.64</v>
      </c>
      <c r="F47" s="411">
        <v>199.28</v>
      </c>
      <c r="G47" s="383">
        <v>996.4</v>
      </c>
      <c r="H47" s="106">
        <v>91.64166000000002</v>
      </c>
    </row>
    <row r="48" spans="1:8" s="17" customFormat="1" ht="11.25">
      <c r="A48" s="192">
        <v>270</v>
      </c>
      <c r="B48" s="399">
        <v>2.0292</v>
      </c>
      <c r="C48" s="84">
        <v>10.145999999999999</v>
      </c>
      <c r="D48" s="32">
        <v>20.291999999999998</v>
      </c>
      <c r="E48" s="32">
        <v>101.46</v>
      </c>
      <c r="F48" s="412">
        <v>202.92</v>
      </c>
      <c r="G48" s="396">
        <v>1014.6</v>
      </c>
      <c r="H48" s="61">
        <v>93.33</v>
      </c>
    </row>
    <row r="49" spans="1:8" ht="11.25">
      <c r="A49" s="192">
        <v>280</v>
      </c>
      <c r="B49" s="399">
        <v>2.0657</v>
      </c>
      <c r="C49" s="84">
        <v>10.3285</v>
      </c>
      <c r="D49" s="32">
        <v>20.657</v>
      </c>
      <c r="E49" s="32">
        <v>103.285</v>
      </c>
      <c r="F49" s="412">
        <v>206.57</v>
      </c>
      <c r="G49" s="396">
        <v>1032.85</v>
      </c>
      <c r="H49" s="61">
        <v>95.00057999999999</v>
      </c>
    </row>
    <row r="50" spans="1:8" ht="11.25">
      <c r="A50" s="192">
        <v>290</v>
      </c>
      <c r="B50" s="399">
        <v>2.1021</v>
      </c>
      <c r="C50" s="84">
        <v>10.5105</v>
      </c>
      <c r="D50" s="32">
        <v>21.021</v>
      </c>
      <c r="E50" s="32">
        <v>105.105</v>
      </c>
      <c r="F50" s="412">
        <v>210.21</v>
      </c>
      <c r="G50" s="396">
        <v>1051.05</v>
      </c>
      <c r="H50" s="61">
        <v>96.68</v>
      </c>
    </row>
    <row r="51" spans="1:8" ht="12" thickBot="1">
      <c r="A51" s="388">
        <v>300</v>
      </c>
      <c r="B51" s="400">
        <v>2.1383</v>
      </c>
      <c r="C51" s="108">
        <v>10.691500000000001</v>
      </c>
      <c r="D51" s="54">
        <v>21.383000000000003</v>
      </c>
      <c r="E51" s="54">
        <v>106.915</v>
      </c>
      <c r="F51" s="413">
        <v>213.83</v>
      </c>
      <c r="G51" s="401">
        <v>1069.15</v>
      </c>
      <c r="H51" s="66">
        <v>98.33833999999999</v>
      </c>
    </row>
    <row r="52" spans="1:8" ht="11.25">
      <c r="A52" s="149">
        <v>350</v>
      </c>
      <c r="B52" s="405">
        <v>2.3178</v>
      </c>
      <c r="C52" s="105">
        <v>11.589</v>
      </c>
      <c r="D52" s="33">
        <v>23.178</v>
      </c>
      <c r="E52" s="33">
        <v>115.89</v>
      </c>
      <c r="F52" s="414">
        <v>231.78</v>
      </c>
      <c r="G52" s="403">
        <v>1158.9</v>
      </c>
      <c r="H52" s="59">
        <v>106.6</v>
      </c>
    </row>
    <row r="53" spans="1:8" ht="11.25">
      <c r="A53" s="384">
        <v>400</v>
      </c>
      <c r="B53" s="399">
        <v>2.4944</v>
      </c>
      <c r="C53" s="84">
        <v>12.472000000000001</v>
      </c>
      <c r="D53" s="32">
        <v>24.944000000000003</v>
      </c>
      <c r="E53" s="32">
        <v>124.72</v>
      </c>
      <c r="F53" s="412">
        <v>249.44</v>
      </c>
      <c r="G53" s="396">
        <v>1247.2</v>
      </c>
      <c r="H53" s="61">
        <v>114.72</v>
      </c>
    </row>
    <row r="54" spans="1:8" ht="11.25">
      <c r="A54" s="149">
        <v>450</v>
      </c>
      <c r="B54" s="399">
        <v>2.6681</v>
      </c>
      <c r="C54" s="84">
        <v>13.340499999999999</v>
      </c>
      <c r="D54" s="32">
        <v>26.680999999999997</v>
      </c>
      <c r="E54" s="32">
        <v>133.405</v>
      </c>
      <c r="F54" s="412">
        <v>266.81</v>
      </c>
      <c r="G54" s="396">
        <v>1334.05</v>
      </c>
      <c r="H54" s="61">
        <v>122.7</v>
      </c>
    </row>
    <row r="55" spans="1:8" ht="12" thickBot="1">
      <c r="A55" s="387">
        <v>500</v>
      </c>
      <c r="B55" s="406">
        <v>2.8389</v>
      </c>
      <c r="C55" s="110">
        <v>14.194500000000001</v>
      </c>
      <c r="D55" s="53">
        <v>28.389000000000003</v>
      </c>
      <c r="E55" s="53">
        <v>141.945</v>
      </c>
      <c r="F55" s="415">
        <v>283.89</v>
      </c>
      <c r="G55" s="407">
        <v>1419.45</v>
      </c>
      <c r="H55" s="64">
        <v>130.55</v>
      </c>
    </row>
    <row r="56" spans="1:8" ht="11.25">
      <c r="A56" s="187">
        <v>550</v>
      </c>
      <c r="B56" s="410">
        <v>3.0067</v>
      </c>
      <c r="C56" s="96">
        <v>15.0335</v>
      </c>
      <c r="D56" s="31">
        <v>30.067</v>
      </c>
      <c r="E56" s="31">
        <v>150.335</v>
      </c>
      <c r="F56" s="411">
        <v>300.67</v>
      </c>
      <c r="G56" s="383">
        <v>1503.35</v>
      </c>
      <c r="H56" s="106">
        <v>138.27</v>
      </c>
    </row>
    <row r="57" spans="1:8" ht="11.25">
      <c r="A57" s="384">
        <v>600</v>
      </c>
      <c r="B57" s="399">
        <v>3.1717</v>
      </c>
      <c r="C57" s="84">
        <v>15.8585</v>
      </c>
      <c r="D57" s="32">
        <v>31.717</v>
      </c>
      <c r="E57" s="32">
        <v>158.585</v>
      </c>
      <c r="F57" s="412">
        <v>317.17</v>
      </c>
      <c r="G57" s="396">
        <v>1585.85</v>
      </c>
      <c r="H57" s="61">
        <v>145.85</v>
      </c>
    </row>
    <row r="58" spans="1:8" ht="11.25">
      <c r="A58" s="149">
        <v>650</v>
      </c>
      <c r="B58" s="399">
        <v>3.3323</v>
      </c>
      <c r="C58" s="84">
        <v>16.6615</v>
      </c>
      <c r="D58" s="32">
        <v>33.323</v>
      </c>
      <c r="E58" s="32">
        <v>166.615</v>
      </c>
      <c r="F58" s="412">
        <v>333.23</v>
      </c>
      <c r="G58" s="396">
        <v>1666.15</v>
      </c>
      <c r="H58" s="61">
        <v>153.3</v>
      </c>
    </row>
    <row r="59" spans="1:8" ht="11.25">
      <c r="A59" s="384">
        <v>700</v>
      </c>
      <c r="B59" s="399">
        <v>3.4912</v>
      </c>
      <c r="C59" s="84">
        <v>17.456</v>
      </c>
      <c r="D59" s="32">
        <v>34.912</v>
      </c>
      <c r="E59" s="32">
        <v>174.56</v>
      </c>
      <c r="F59" s="412">
        <v>349.12</v>
      </c>
      <c r="G59" s="396">
        <v>1745.6</v>
      </c>
      <c r="H59" s="61">
        <v>160.50825999999998</v>
      </c>
    </row>
    <row r="60" spans="1:8" ht="11.25">
      <c r="A60" s="149">
        <v>750</v>
      </c>
      <c r="B60" s="399">
        <v>3.6472</v>
      </c>
      <c r="C60" s="84">
        <v>18.236</v>
      </c>
      <c r="D60" s="32">
        <v>36.472</v>
      </c>
      <c r="E60" s="32">
        <v>182.36</v>
      </c>
      <c r="F60" s="412">
        <v>364.72</v>
      </c>
      <c r="G60" s="396">
        <v>1823.6</v>
      </c>
      <c r="H60" s="61">
        <v>167.6562</v>
      </c>
    </row>
    <row r="61" spans="1:8" ht="11.25">
      <c r="A61" s="384">
        <v>800</v>
      </c>
      <c r="B61" s="399">
        <v>3.8002</v>
      </c>
      <c r="C61" s="84">
        <v>19.000999999999998</v>
      </c>
      <c r="D61" s="32">
        <v>38.001999999999995</v>
      </c>
      <c r="E61" s="32">
        <v>190.01</v>
      </c>
      <c r="F61" s="412">
        <v>380.02</v>
      </c>
      <c r="G61" s="396">
        <v>1900.1</v>
      </c>
      <c r="H61" s="61">
        <v>174.67074</v>
      </c>
    </row>
    <row r="62" spans="1:8" ht="11.25">
      <c r="A62" s="149">
        <v>850</v>
      </c>
      <c r="B62" s="399">
        <v>3.9503</v>
      </c>
      <c r="C62" s="84">
        <v>19.7515</v>
      </c>
      <c r="D62" s="32">
        <v>39.503</v>
      </c>
      <c r="E62" s="32">
        <v>197.515</v>
      </c>
      <c r="F62" s="412">
        <v>395.03</v>
      </c>
      <c r="G62" s="396">
        <v>1975.15</v>
      </c>
      <c r="H62" s="61">
        <v>181.54912000000002</v>
      </c>
    </row>
    <row r="63" spans="1:8" ht="11.25">
      <c r="A63" s="384">
        <v>900</v>
      </c>
      <c r="B63" s="399">
        <v>4.0975</v>
      </c>
      <c r="C63" s="84">
        <v>20.4875</v>
      </c>
      <c r="D63" s="32">
        <v>40.975</v>
      </c>
      <c r="E63" s="32">
        <v>204.875</v>
      </c>
      <c r="F63" s="412">
        <v>409.75</v>
      </c>
      <c r="G63" s="396">
        <v>2048.75</v>
      </c>
      <c r="H63" s="61">
        <v>188.29318000000004</v>
      </c>
    </row>
    <row r="64" spans="1:8" ht="11.25">
      <c r="A64" s="149">
        <v>950</v>
      </c>
      <c r="B64" s="399">
        <v>4.2417</v>
      </c>
      <c r="C64" s="84">
        <v>21.2085</v>
      </c>
      <c r="D64" s="32">
        <v>42.417</v>
      </c>
      <c r="E64" s="32">
        <v>212.085</v>
      </c>
      <c r="F64" s="412">
        <v>424.17</v>
      </c>
      <c r="G64" s="396">
        <v>2120.85</v>
      </c>
      <c r="H64" s="61">
        <v>194.90154</v>
      </c>
    </row>
    <row r="65" spans="1:8" ht="11.25">
      <c r="A65" s="384">
        <v>1000</v>
      </c>
      <c r="B65" s="399">
        <v>4.383</v>
      </c>
      <c r="C65" s="84">
        <v>21.915</v>
      </c>
      <c r="D65" s="32">
        <v>43.83</v>
      </c>
      <c r="E65" s="32">
        <v>219.15</v>
      </c>
      <c r="F65" s="412">
        <v>438.3</v>
      </c>
      <c r="G65" s="396">
        <v>2191.5</v>
      </c>
      <c r="H65" s="61">
        <v>201.37696</v>
      </c>
    </row>
    <row r="66" spans="1:8" ht="11.25">
      <c r="A66" s="149">
        <v>1050</v>
      </c>
      <c r="B66" s="399">
        <v>4.5214</v>
      </c>
      <c r="C66" s="84">
        <v>22.607</v>
      </c>
      <c r="D66" s="32">
        <v>45.214</v>
      </c>
      <c r="E66" s="32">
        <v>226.07</v>
      </c>
      <c r="F66" s="412">
        <v>452.14</v>
      </c>
      <c r="G66" s="396">
        <v>2260.7</v>
      </c>
      <c r="H66" s="61"/>
    </row>
    <row r="67" spans="1:8" ht="12" thickBot="1">
      <c r="A67" s="261">
        <v>1100</v>
      </c>
      <c r="B67" s="400">
        <v>4.6568</v>
      </c>
      <c r="C67" s="108">
        <v>23.284</v>
      </c>
      <c r="D67" s="54">
        <v>46.568</v>
      </c>
      <c r="E67" s="54">
        <v>232.84</v>
      </c>
      <c r="F67" s="413">
        <v>465.68</v>
      </c>
      <c r="G67" s="401">
        <v>2328.4</v>
      </c>
      <c r="H67" s="66"/>
    </row>
    <row r="68" ht="11.25">
      <c r="A68" s="13" t="s">
        <v>123</v>
      </c>
    </row>
    <row r="69" ht="11.25">
      <c r="A69" s="36"/>
    </row>
    <row r="70" spans="1:7" ht="11.25">
      <c r="A70" s="21"/>
      <c r="F70" s="22"/>
      <c r="G70" s="13"/>
    </row>
  </sheetData>
  <sheetProtection sheet="1" objects="1" scenarios="1"/>
  <hyperlinks>
    <hyperlink ref="A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0.625" style="13" customWidth="1"/>
    <col min="2" max="16384" width="9.125" style="13" customWidth="1"/>
  </cols>
  <sheetData>
    <row r="1" spans="1:9" ht="18.75">
      <c r="A1" s="6" t="s">
        <v>195</v>
      </c>
      <c r="B1" s="93"/>
      <c r="C1" s="93"/>
      <c r="D1" s="93"/>
      <c r="E1" s="93"/>
      <c r="F1" s="7"/>
      <c r="G1" s="8"/>
      <c r="H1" s="7"/>
      <c r="I1" s="9"/>
    </row>
    <row r="2" spans="1:9" ht="7.5" customHeight="1">
      <c r="A2" s="6"/>
      <c r="B2" s="93"/>
      <c r="C2" s="93"/>
      <c r="D2" s="93"/>
      <c r="E2" s="93"/>
      <c r="F2" s="7"/>
      <c r="G2" s="8"/>
      <c r="H2" s="7"/>
      <c r="I2" s="9"/>
    </row>
    <row r="3" spans="1:9" ht="11.25" customHeight="1">
      <c r="A3" s="446" t="s">
        <v>159</v>
      </c>
      <c r="B3" s="273"/>
      <c r="C3" s="583" t="str">
        <f>Оглавление!C7</f>
        <v>Ver. 1.06</v>
      </c>
      <c r="D3" s="273"/>
      <c r="E3" s="273"/>
      <c r="F3" s="380" t="s">
        <v>189</v>
      </c>
      <c r="G3" s="287"/>
      <c r="H3" s="24"/>
      <c r="I3" s="381"/>
    </row>
    <row r="4" spans="1:9" ht="7.5" customHeight="1" thickBot="1">
      <c r="A4" s="85"/>
      <c r="B4" s="94"/>
      <c r="C4" s="94"/>
      <c r="D4" s="94"/>
      <c r="E4" s="94"/>
      <c r="F4" s="86"/>
      <c r="G4" s="87"/>
      <c r="H4" s="86"/>
      <c r="I4" s="88"/>
    </row>
    <row r="5" spans="1:8" ht="11.25">
      <c r="A5" s="243" t="s">
        <v>9</v>
      </c>
      <c r="B5" s="382" t="s">
        <v>194</v>
      </c>
      <c r="C5" s="95"/>
      <c r="D5" s="95"/>
      <c r="E5" s="95"/>
      <c r="F5" s="27"/>
      <c r="G5" s="28"/>
      <c r="H5" s="103"/>
    </row>
    <row r="6" spans="1:9" ht="12" thickBot="1">
      <c r="A6" s="91" t="s">
        <v>10</v>
      </c>
      <c r="B6" s="390" t="s">
        <v>11</v>
      </c>
      <c r="C6" s="391" t="s">
        <v>12</v>
      </c>
      <c r="D6" s="392" t="s">
        <v>13</v>
      </c>
      <c r="E6" s="392" t="s">
        <v>14</v>
      </c>
      <c r="F6" s="393" t="s">
        <v>15</v>
      </c>
      <c r="G6" s="394" t="s">
        <v>16</v>
      </c>
      <c r="H6" s="395"/>
      <c r="I6" s="15"/>
    </row>
    <row r="7" spans="1:8" ht="11.25">
      <c r="A7" s="187">
        <v>-260</v>
      </c>
      <c r="B7" s="397"/>
      <c r="C7" s="96"/>
      <c r="D7" s="31"/>
      <c r="E7" s="31"/>
      <c r="F7" s="411"/>
      <c r="G7" s="383"/>
      <c r="H7" s="106"/>
    </row>
    <row r="8" spans="1:8" ht="11.25">
      <c r="A8" s="149">
        <v>-250</v>
      </c>
      <c r="B8" s="398"/>
      <c r="C8" s="84"/>
      <c r="D8" s="32"/>
      <c r="E8" s="32"/>
      <c r="F8" s="412"/>
      <c r="G8" s="396"/>
      <c r="H8" s="61"/>
    </row>
    <row r="9" spans="1:8" ht="11.25">
      <c r="A9" s="384">
        <v>-200</v>
      </c>
      <c r="B9" s="398">
        <v>0.1852</v>
      </c>
      <c r="C9" s="84">
        <v>0.926</v>
      </c>
      <c r="D9" s="32">
        <v>1.852</v>
      </c>
      <c r="E9" s="32">
        <v>9.26</v>
      </c>
      <c r="F9" s="412">
        <v>18.52</v>
      </c>
      <c r="G9" s="396">
        <v>92.6</v>
      </c>
      <c r="H9" s="61"/>
    </row>
    <row r="10" spans="1:8" ht="12" thickBot="1">
      <c r="A10" s="132">
        <v>-150</v>
      </c>
      <c r="B10" s="404">
        <v>0.3972</v>
      </c>
      <c r="C10" s="108">
        <v>1.986</v>
      </c>
      <c r="D10" s="54">
        <v>3.972</v>
      </c>
      <c r="E10" s="54">
        <v>19.86</v>
      </c>
      <c r="F10" s="413">
        <v>39.72</v>
      </c>
      <c r="G10" s="401">
        <v>198.6</v>
      </c>
      <c r="H10" s="66"/>
    </row>
    <row r="11" spans="1:8" ht="11.25">
      <c r="A11" s="384">
        <v>-100</v>
      </c>
      <c r="B11" s="402">
        <v>0.6026</v>
      </c>
      <c r="C11" s="105">
        <v>3.013</v>
      </c>
      <c r="D11" s="33">
        <v>6.026</v>
      </c>
      <c r="E11" s="33">
        <v>30.13</v>
      </c>
      <c r="F11" s="414">
        <v>60.26</v>
      </c>
      <c r="G11" s="403">
        <v>301.3</v>
      </c>
      <c r="H11" s="59"/>
    </row>
    <row r="12" spans="1:8" ht="11.25">
      <c r="A12" s="149">
        <v>-90</v>
      </c>
      <c r="B12" s="398">
        <v>0.643</v>
      </c>
      <c r="C12" s="84">
        <v>3.215</v>
      </c>
      <c r="D12" s="32">
        <v>6.43</v>
      </c>
      <c r="E12" s="32">
        <v>32.15</v>
      </c>
      <c r="F12" s="412">
        <v>64.3</v>
      </c>
      <c r="G12" s="396">
        <v>321.5</v>
      </c>
      <c r="H12" s="61"/>
    </row>
    <row r="13" spans="1:8" ht="11.25">
      <c r="A13" s="149">
        <v>-80</v>
      </c>
      <c r="B13" s="398">
        <v>0.6833</v>
      </c>
      <c r="C13" s="84">
        <v>3.4165</v>
      </c>
      <c r="D13" s="32">
        <v>6.833</v>
      </c>
      <c r="E13" s="32">
        <v>34.165</v>
      </c>
      <c r="F13" s="412">
        <v>68.33</v>
      </c>
      <c r="G13" s="396">
        <v>341.65</v>
      </c>
      <c r="H13" s="61"/>
    </row>
    <row r="14" spans="1:8" ht="11.25">
      <c r="A14" s="149">
        <v>-70</v>
      </c>
      <c r="B14" s="398">
        <v>0.7233</v>
      </c>
      <c r="C14" s="84">
        <v>3.6165000000000003</v>
      </c>
      <c r="D14" s="32">
        <v>7.2330000000000005</v>
      </c>
      <c r="E14" s="32">
        <v>36.165</v>
      </c>
      <c r="F14" s="412">
        <v>72.33</v>
      </c>
      <c r="G14" s="396">
        <v>361.65</v>
      </c>
      <c r="H14" s="61"/>
    </row>
    <row r="15" spans="1:8" ht="12" thickBot="1">
      <c r="A15" s="153">
        <v>-60</v>
      </c>
      <c r="B15" s="417">
        <v>0.7633</v>
      </c>
      <c r="C15" s="110">
        <v>3.8165</v>
      </c>
      <c r="D15" s="53">
        <v>7.633</v>
      </c>
      <c r="E15" s="53">
        <v>38.165</v>
      </c>
      <c r="F15" s="415">
        <v>76.33</v>
      </c>
      <c r="G15" s="407">
        <v>381.65</v>
      </c>
      <c r="H15" s="64"/>
    </row>
    <row r="16" spans="1:8" ht="11.25">
      <c r="A16" s="385">
        <v>-50</v>
      </c>
      <c r="B16" s="410">
        <v>0.8031</v>
      </c>
      <c r="C16" s="96">
        <v>4.0155</v>
      </c>
      <c r="D16" s="31">
        <v>8.031</v>
      </c>
      <c r="E16" s="31">
        <v>40.155</v>
      </c>
      <c r="F16" s="411">
        <v>80.31</v>
      </c>
      <c r="G16" s="383">
        <v>401.55</v>
      </c>
      <c r="H16" s="106"/>
    </row>
    <row r="17" spans="1:8" ht="11.25">
      <c r="A17" s="149">
        <v>-40</v>
      </c>
      <c r="B17" s="399">
        <v>0.8427</v>
      </c>
      <c r="C17" s="84">
        <v>4.2135</v>
      </c>
      <c r="D17" s="32">
        <v>8.427</v>
      </c>
      <c r="E17" s="32">
        <v>42.135</v>
      </c>
      <c r="F17" s="412">
        <v>84.27</v>
      </c>
      <c r="G17" s="396">
        <v>421.35</v>
      </c>
      <c r="H17" s="61"/>
    </row>
    <row r="18" spans="1:8" ht="11.25">
      <c r="A18" s="149">
        <v>-30</v>
      </c>
      <c r="B18" s="399">
        <v>0.8822</v>
      </c>
      <c r="C18" s="84">
        <v>4.411</v>
      </c>
      <c r="D18" s="32">
        <v>8.822</v>
      </c>
      <c r="E18" s="32">
        <v>44.11</v>
      </c>
      <c r="F18" s="412">
        <v>88.22</v>
      </c>
      <c r="G18" s="396">
        <v>441.1</v>
      </c>
      <c r="H18" s="61"/>
    </row>
    <row r="19" spans="1:8" ht="11.25">
      <c r="A19" s="192">
        <v>-20</v>
      </c>
      <c r="B19" s="399">
        <v>0.9216</v>
      </c>
      <c r="C19" s="84">
        <v>4.608</v>
      </c>
      <c r="D19" s="32">
        <v>9.216</v>
      </c>
      <c r="E19" s="32">
        <v>46.08</v>
      </c>
      <c r="F19" s="412">
        <v>92.16</v>
      </c>
      <c r="G19" s="396">
        <v>460.8</v>
      </c>
      <c r="H19" s="61"/>
    </row>
    <row r="20" spans="1:8" ht="12" thickBot="1">
      <c r="A20" s="194">
        <v>-10</v>
      </c>
      <c r="B20" s="400">
        <v>0.9609</v>
      </c>
      <c r="C20" s="108">
        <v>4.8045</v>
      </c>
      <c r="D20" s="54">
        <v>9.609</v>
      </c>
      <c r="E20" s="54">
        <v>48.045</v>
      </c>
      <c r="F20" s="413">
        <v>96.09</v>
      </c>
      <c r="G20" s="401">
        <v>480.45</v>
      </c>
      <c r="H20" s="66"/>
    </row>
    <row r="21" spans="1:9" ht="12" thickBot="1">
      <c r="A21" s="262">
        <v>0</v>
      </c>
      <c r="B21" s="408">
        <v>1</v>
      </c>
      <c r="C21" s="114">
        <v>5</v>
      </c>
      <c r="D21" s="81">
        <v>10</v>
      </c>
      <c r="E21" s="81">
        <v>50</v>
      </c>
      <c r="F21" s="416">
        <v>100</v>
      </c>
      <c r="G21" s="409">
        <v>500</v>
      </c>
      <c r="H21" s="115"/>
      <c r="I21" s="15"/>
    </row>
    <row r="22" spans="1:8" ht="11.25">
      <c r="A22" s="386">
        <v>10</v>
      </c>
      <c r="B22" s="405">
        <v>1.039</v>
      </c>
      <c r="C22" s="105">
        <v>5.195</v>
      </c>
      <c r="D22" s="33">
        <v>10.39</v>
      </c>
      <c r="E22" s="33">
        <v>51.95</v>
      </c>
      <c r="F22" s="414">
        <v>103.9</v>
      </c>
      <c r="G22" s="403">
        <v>519.5</v>
      </c>
      <c r="H22" s="59"/>
    </row>
    <row r="23" spans="1:9" ht="11.25">
      <c r="A23" s="149">
        <v>20</v>
      </c>
      <c r="B23" s="399">
        <v>1.0779</v>
      </c>
      <c r="C23" s="84">
        <v>5.3895</v>
      </c>
      <c r="D23" s="32">
        <v>10.779</v>
      </c>
      <c r="E23" s="32">
        <v>53.895</v>
      </c>
      <c r="F23" s="412">
        <v>107.79</v>
      </c>
      <c r="G23" s="396">
        <v>538.95</v>
      </c>
      <c r="H23" s="61"/>
      <c r="I23" s="15"/>
    </row>
    <row r="24" spans="1:9" ht="11.25">
      <c r="A24" s="149">
        <v>30</v>
      </c>
      <c r="B24" s="399">
        <v>1.1167</v>
      </c>
      <c r="C24" s="84">
        <v>5.5835</v>
      </c>
      <c r="D24" s="32">
        <v>11.167</v>
      </c>
      <c r="E24" s="32">
        <v>55.835</v>
      </c>
      <c r="F24" s="412">
        <v>111.67</v>
      </c>
      <c r="G24" s="396">
        <v>558.35</v>
      </c>
      <c r="H24" s="61"/>
      <c r="I24" s="15"/>
    </row>
    <row r="25" spans="1:9" ht="11.25">
      <c r="A25" s="149">
        <v>40</v>
      </c>
      <c r="B25" s="399">
        <v>1.1554</v>
      </c>
      <c r="C25" s="84">
        <v>5.777</v>
      </c>
      <c r="D25" s="32">
        <v>11.554</v>
      </c>
      <c r="E25" s="32">
        <v>57.77</v>
      </c>
      <c r="F25" s="412">
        <v>115.54</v>
      </c>
      <c r="G25" s="396">
        <v>577.7</v>
      </c>
      <c r="H25" s="61"/>
      <c r="I25" s="15"/>
    </row>
    <row r="26" spans="1:8" ht="12" thickBot="1">
      <c r="A26" s="387">
        <v>50</v>
      </c>
      <c r="B26" s="406">
        <v>1.194</v>
      </c>
      <c r="C26" s="110">
        <v>5.97</v>
      </c>
      <c r="D26" s="53">
        <v>11.94</v>
      </c>
      <c r="E26" s="53">
        <v>59.7</v>
      </c>
      <c r="F26" s="415">
        <v>119.4</v>
      </c>
      <c r="G26" s="407">
        <v>597</v>
      </c>
      <c r="H26" s="64"/>
    </row>
    <row r="27" spans="1:8" ht="11.25">
      <c r="A27" s="187">
        <v>60</v>
      </c>
      <c r="B27" s="410">
        <v>1.2324</v>
      </c>
      <c r="C27" s="96">
        <v>6.162</v>
      </c>
      <c r="D27" s="31">
        <v>12.324</v>
      </c>
      <c r="E27" s="31">
        <v>61.62</v>
      </c>
      <c r="F27" s="411">
        <v>123.24</v>
      </c>
      <c r="G27" s="383">
        <v>616.2</v>
      </c>
      <c r="H27" s="106"/>
    </row>
    <row r="28" spans="1:8" ht="11.25">
      <c r="A28" s="149">
        <v>70</v>
      </c>
      <c r="B28" s="399">
        <v>1.2708</v>
      </c>
      <c r="C28" s="84">
        <v>6.353999999999999</v>
      </c>
      <c r="D28" s="32">
        <v>12.707999999999998</v>
      </c>
      <c r="E28" s="32">
        <v>63.54</v>
      </c>
      <c r="F28" s="412">
        <v>127.08</v>
      </c>
      <c r="G28" s="396">
        <v>635.4</v>
      </c>
      <c r="H28" s="61"/>
    </row>
    <row r="29" spans="1:8" ht="11.25">
      <c r="A29" s="149">
        <v>80</v>
      </c>
      <c r="B29" s="399">
        <v>1.309</v>
      </c>
      <c r="C29" s="84">
        <v>6.545</v>
      </c>
      <c r="D29" s="32">
        <v>13.09</v>
      </c>
      <c r="E29" s="32">
        <v>65.45</v>
      </c>
      <c r="F29" s="412">
        <v>130.9</v>
      </c>
      <c r="G29" s="396">
        <v>654.5</v>
      </c>
      <c r="H29" s="61"/>
    </row>
    <row r="30" spans="1:8" ht="11.25">
      <c r="A30" s="192">
        <v>90</v>
      </c>
      <c r="B30" s="399">
        <v>1.3471</v>
      </c>
      <c r="C30" s="84">
        <v>6.7355</v>
      </c>
      <c r="D30" s="32">
        <v>13.471</v>
      </c>
      <c r="E30" s="32">
        <v>67.355</v>
      </c>
      <c r="F30" s="412">
        <v>134.71</v>
      </c>
      <c r="G30" s="396">
        <v>673.55</v>
      </c>
      <c r="H30" s="61"/>
    </row>
    <row r="31" spans="1:8" ht="12" thickBot="1">
      <c r="A31" s="388">
        <v>100</v>
      </c>
      <c r="B31" s="400">
        <v>1.3851</v>
      </c>
      <c r="C31" s="108">
        <v>6.9254999999999995</v>
      </c>
      <c r="D31" s="54">
        <v>13.850999999999999</v>
      </c>
      <c r="E31" s="54">
        <v>69.255</v>
      </c>
      <c r="F31" s="413">
        <v>138.51</v>
      </c>
      <c r="G31" s="401">
        <v>692.55</v>
      </c>
      <c r="H31" s="66"/>
    </row>
    <row r="32" spans="1:8" ht="11.25">
      <c r="A32" s="149">
        <v>110</v>
      </c>
      <c r="B32" s="405">
        <v>1.4229</v>
      </c>
      <c r="C32" s="105">
        <v>7.1145000000000005</v>
      </c>
      <c r="D32" s="33">
        <v>14.229000000000001</v>
      </c>
      <c r="E32" s="33">
        <v>71.145</v>
      </c>
      <c r="F32" s="414">
        <v>142.29</v>
      </c>
      <c r="G32" s="403">
        <v>711.45</v>
      </c>
      <c r="H32" s="59"/>
    </row>
    <row r="33" spans="1:8" ht="11.25">
      <c r="A33" s="192">
        <v>120</v>
      </c>
      <c r="B33" s="399">
        <v>1.4607</v>
      </c>
      <c r="C33" s="84">
        <v>7.3035000000000005</v>
      </c>
      <c r="D33" s="32">
        <v>14.607000000000001</v>
      </c>
      <c r="E33" s="32">
        <v>73.035</v>
      </c>
      <c r="F33" s="412">
        <v>146.07</v>
      </c>
      <c r="G33" s="396">
        <v>730.35</v>
      </c>
      <c r="H33" s="61"/>
    </row>
    <row r="34" spans="1:8" ht="11.25">
      <c r="A34" s="192">
        <v>130</v>
      </c>
      <c r="B34" s="399">
        <v>1.4983</v>
      </c>
      <c r="C34" s="84">
        <v>7.4915</v>
      </c>
      <c r="D34" s="32">
        <v>14.983</v>
      </c>
      <c r="E34" s="32">
        <v>74.915</v>
      </c>
      <c r="F34" s="412">
        <v>149.83</v>
      </c>
      <c r="G34" s="396">
        <v>749.15</v>
      </c>
      <c r="H34" s="61"/>
    </row>
    <row r="35" spans="1:8" ht="11.25">
      <c r="A35" s="192">
        <v>140</v>
      </c>
      <c r="B35" s="399">
        <v>1.5358</v>
      </c>
      <c r="C35" s="84">
        <v>7.679</v>
      </c>
      <c r="D35" s="32">
        <v>15.358</v>
      </c>
      <c r="E35" s="32">
        <v>76.79</v>
      </c>
      <c r="F35" s="412">
        <v>153.58</v>
      </c>
      <c r="G35" s="396">
        <v>767.9</v>
      </c>
      <c r="H35" s="61"/>
    </row>
    <row r="36" spans="1:8" ht="12" thickBot="1">
      <c r="A36" s="144">
        <v>150</v>
      </c>
      <c r="B36" s="406">
        <v>1.5733</v>
      </c>
      <c r="C36" s="110">
        <v>7.866499999999999</v>
      </c>
      <c r="D36" s="53">
        <v>15.732999999999999</v>
      </c>
      <c r="E36" s="53">
        <v>78.665</v>
      </c>
      <c r="F36" s="415">
        <v>157.33</v>
      </c>
      <c r="G36" s="407">
        <v>786.65</v>
      </c>
      <c r="H36" s="64"/>
    </row>
    <row r="37" spans="1:8" ht="11.25">
      <c r="A37" s="389">
        <v>160</v>
      </c>
      <c r="B37" s="410">
        <v>1.6105</v>
      </c>
      <c r="C37" s="96">
        <v>8.0525</v>
      </c>
      <c r="D37" s="31">
        <v>16.105</v>
      </c>
      <c r="E37" s="31">
        <v>80.525</v>
      </c>
      <c r="F37" s="411">
        <v>161.05</v>
      </c>
      <c r="G37" s="383">
        <v>805.25</v>
      </c>
      <c r="H37" s="106"/>
    </row>
    <row r="38" spans="1:9" ht="11.25">
      <c r="A38" s="192">
        <v>170</v>
      </c>
      <c r="B38" s="399">
        <v>1.6477</v>
      </c>
      <c r="C38" s="84">
        <v>8.2385</v>
      </c>
      <c r="D38" s="32">
        <v>16.477</v>
      </c>
      <c r="E38" s="32">
        <v>82.385</v>
      </c>
      <c r="F38" s="412">
        <v>164.77</v>
      </c>
      <c r="G38" s="396">
        <v>823.85</v>
      </c>
      <c r="H38" s="61"/>
      <c r="I38" s="17"/>
    </row>
    <row r="39" spans="1:9" ht="11.25">
      <c r="A39" s="192">
        <v>180</v>
      </c>
      <c r="B39" s="399">
        <v>1.6848</v>
      </c>
      <c r="C39" s="84">
        <v>8.424</v>
      </c>
      <c r="D39" s="32">
        <v>16.848</v>
      </c>
      <c r="E39" s="32">
        <v>84.24</v>
      </c>
      <c r="F39" s="412">
        <v>168.48</v>
      </c>
      <c r="G39" s="396">
        <v>842.4</v>
      </c>
      <c r="H39" s="61"/>
      <c r="I39" s="17"/>
    </row>
    <row r="40" spans="1:9" ht="11.25">
      <c r="A40" s="192">
        <v>190</v>
      </c>
      <c r="B40" s="399">
        <v>1.7217</v>
      </c>
      <c r="C40" s="84">
        <v>8.6085</v>
      </c>
      <c r="D40" s="32">
        <v>17.217</v>
      </c>
      <c r="E40" s="32">
        <v>86.085</v>
      </c>
      <c r="F40" s="412">
        <v>172.17</v>
      </c>
      <c r="G40" s="396">
        <v>860.85</v>
      </c>
      <c r="H40" s="61"/>
      <c r="I40" s="17"/>
    </row>
    <row r="41" spans="1:9" ht="12" thickBot="1">
      <c r="A41" s="388">
        <v>200</v>
      </c>
      <c r="B41" s="400">
        <v>1.7586</v>
      </c>
      <c r="C41" s="108">
        <v>8.793</v>
      </c>
      <c r="D41" s="54">
        <v>17.586</v>
      </c>
      <c r="E41" s="54">
        <v>87.93</v>
      </c>
      <c r="F41" s="413">
        <v>175.86</v>
      </c>
      <c r="G41" s="401">
        <v>879.3</v>
      </c>
      <c r="H41" s="66"/>
      <c r="I41" s="17"/>
    </row>
    <row r="42" spans="1:9" ht="11.25">
      <c r="A42" s="149">
        <v>210</v>
      </c>
      <c r="B42" s="405">
        <v>1.7953</v>
      </c>
      <c r="C42" s="105">
        <v>8.9765</v>
      </c>
      <c r="D42" s="33">
        <v>17.953</v>
      </c>
      <c r="E42" s="33">
        <v>89.765</v>
      </c>
      <c r="F42" s="414">
        <v>179.53</v>
      </c>
      <c r="G42" s="403">
        <v>897.65</v>
      </c>
      <c r="H42" s="59"/>
      <c r="I42" s="17"/>
    </row>
    <row r="43" spans="1:9" ht="11.25">
      <c r="A43" s="192">
        <v>220</v>
      </c>
      <c r="B43" s="399">
        <v>1.8319</v>
      </c>
      <c r="C43" s="84">
        <v>9.159500000000001</v>
      </c>
      <c r="D43" s="32">
        <v>18.319000000000003</v>
      </c>
      <c r="E43" s="32">
        <v>91.595</v>
      </c>
      <c r="F43" s="412">
        <v>183.19</v>
      </c>
      <c r="G43" s="396">
        <v>915.95</v>
      </c>
      <c r="H43" s="61"/>
      <c r="I43" s="17"/>
    </row>
    <row r="44" spans="1:9" ht="11.25">
      <c r="A44" s="192">
        <v>230</v>
      </c>
      <c r="B44" s="399">
        <v>1.8684</v>
      </c>
      <c r="C44" s="84">
        <v>9.342</v>
      </c>
      <c r="D44" s="32">
        <v>18.684</v>
      </c>
      <c r="E44" s="32">
        <v>93.42</v>
      </c>
      <c r="F44" s="412">
        <v>186.84</v>
      </c>
      <c r="G44" s="396">
        <v>934.2</v>
      </c>
      <c r="H44" s="61"/>
      <c r="I44" s="17"/>
    </row>
    <row r="45" spans="1:9" ht="11.25">
      <c r="A45" s="192">
        <v>240</v>
      </c>
      <c r="B45" s="399">
        <v>1.9047</v>
      </c>
      <c r="C45" s="84">
        <v>9.5235</v>
      </c>
      <c r="D45" s="32">
        <v>19.047</v>
      </c>
      <c r="E45" s="32">
        <v>95.235</v>
      </c>
      <c r="F45" s="412">
        <v>190.47</v>
      </c>
      <c r="G45" s="396">
        <v>952.35</v>
      </c>
      <c r="H45" s="61"/>
      <c r="I45" s="17"/>
    </row>
    <row r="46" spans="1:9" ht="12" thickBot="1">
      <c r="A46" s="144">
        <v>250</v>
      </c>
      <c r="B46" s="406">
        <v>1.941</v>
      </c>
      <c r="C46" s="110">
        <v>9.705</v>
      </c>
      <c r="D46" s="53">
        <v>19.41</v>
      </c>
      <c r="E46" s="53">
        <v>97.05</v>
      </c>
      <c r="F46" s="415">
        <v>194.1</v>
      </c>
      <c r="G46" s="407">
        <v>970.5</v>
      </c>
      <c r="H46" s="64"/>
      <c r="I46" s="17"/>
    </row>
    <row r="47" spans="1:9" ht="11.25">
      <c r="A47" s="187">
        <v>260</v>
      </c>
      <c r="B47" s="410">
        <v>1.9771</v>
      </c>
      <c r="C47" s="96">
        <v>9.8855</v>
      </c>
      <c r="D47" s="31">
        <v>19.771</v>
      </c>
      <c r="E47" s="31">
        <v>98.855</v>
      </c>
      <c r="F47" s="411">
        <v>197.71</v>
      </c>
      <c r="G47" s="383">
        <v>988.55</v>
      </c>
      <c r="H47" s="106"/>
      <c r="I47" s="17"/>
    </row>
    <row r="48" spans="1:9" ht="11.25">
      <c r="A48" s="192">
        <v>270</v>
      </c>
      <c r="B48" s="399">
        <v>2.0131</v>
      </c>
      <c r="C48" s="84">
        <v>10.0655</v>
      </c>
      <c r="D48" s="32">
        <v>20.131</v>
      </c>
      <c r="E48" s="32">
        <v>100.655</v>
      </c>
      <c r="F48" s="412">
        <v>201.31</v>
      </c>
      <c r="G48" s="396">
        <v>1006.55</v>
      </c>
      <c r="H48" s="61"/>
      <c r="I48" s="17"/>
    </row>
    <row r="49" spans="1:8" ht="11.25">
      <c r="A49" s="192">
        <v>280</v>
      </c>
      <c r="B49" s="399">
        <v>2.049</v>
      </c>
      <c r="C49" s="84">
        <v>10.245</v>
      </c>
      <c r="D49" s="32">
        <v>20.49</v>
      </c>
      <c r="E49" s="32">
        <v>102.45</v>
      </c>
      <c r="F49" s="412">
        <v>204.9</v>
      </c>
      <c r="G49" s="396">
        <v>1024.5</v>
      </c>
      <c r="H49" s="61"/>
    </row>
    <row r="50" spans="1:8" ht="11.25">
      <c r="A50" s="192">
        <v>290</v>
      </c>
      <c r="B50" s="399">
        <v>2.0848</v>
      </c>
      <c r="C50" s="84">
        <v>10.424</v>
      </c>
      <c r="D50" s="32">
        <v>20.848</v>
      </c>
      <c r="E50" s="32">
        <v>104.24</v>
      </c>
      <c r="F50" s="412">
        <v>208.48</v>
      </c>
      <c r="G50" s="396">
        <v>1042.4</v>
      </c>
      <c r="H50" s="61"/>
    </row>
    <row r="51" spans="1:8" ht="12" thickBot="1">
      <c r="A51" s="388">
        <v>300</v>
      </c>
      <c r="B51" s="400">
        <v>2.1205</v>
      </c>
      <c r="C51" s="108">
        <v>10.6025</v>
      </c>
      <c r="D51" s="54">
        <v>21.205</v>
      </c>
      <c r="E51" s="54">
        <v>106.025</v>
      </c>
      <c r="F51" s="413">
        <v>212.05</v>
      </c>
      <c r="G51" s="401">
        <v>1060.25</v>
      </c>
      <c r="H51" s="66"/>
    </row>
    <row r="52" spans="1:8" ht="11.25">
      <c r="A52" s="149">
        <v>350</v>
      </c>
      <c r="B52" s="405">
        <v>2.2972</v>
      </c>
      <c r="C52" s="105">
        <v>11.486</v>
      </c>
      <c r="D52" s="33">
        <v>22.972</v>
      </c>
      <c r="E52" s="33">
        <v>114.86</v>
      </c>
      <c r="F52" s="414">
        <v>229.72</v>
      </c>
      <c r="G52" s="403">
        <v>1148.6</v>
      </c>
      <c r="H52" s="59"/>
    </row>
    <row r="53" spans="1:8" ht="11.25">
      <c r="A53" s="384">
        <v>400</v>
      </c>
      <c r="B53" s="399">
        <v>2.4709</v>
      </c>
      <c r="C53" s="84">
        <v>12.3545</v>
      </c>
      <c r="D53" s="32">
        <v>24.709</v>
      </c>
      <c r="E53" s="32">
        <v>123.545</v>
      </c>
      <c r="F53" s="412">
        <v>247.09</v>
      </c>
      <c r="G53" s="396">
        <v>1235.45</v>
      </c>
      <c r="H53" s="61"/>
    </row>
    <row r="54" spans="1:8" ht="11.25">
      <c r="A54" s="149">
        <v>450</v>
      </c>
      <c r="B54" s="399">
        <v>2.6418</v>
      </c>
      <c r="C54" s="84">
        <v>13.209</v>
      </c>
      <c r="D54" s="32">
        <v>26.418</v>
      </c>
      <c r="E54" s="32">
        <v>132.09</v>
      </c>
      <c r="F54" s="412">
        <v>264.18</v>
      </c>
      <c r="G54" s="396">
        <v>1320.9</v>
      </c>
      <c r="H54" s="61"/>
    </row>
    <row r="55" spans="1:8" ht="12" thickBot="1">
      <c r="A55" s="387">
        <v>500</v>
      </c>
      <c r="B55" s="406">
        <v>2.8098</v>
      </c>
      <c r="C55" s="110">
        <v>14.049</v>
      </c>
      <c r="D55" s="53">
        <v>28.098</v>
      </c>
      <c r="E55" s="53">
        <v>140.49</v>
      </c>
      <c r="F55" s="415">
        <v>280.98</v>
      </c>
      <c r="G55" s="407">
        <v>1404.9</v>
      </c>
      <c r="H55" s="64"/>
    </row>
    <row r="56" spans="1:8" ht="11.25">
      <c r="A56" s="187">
        <v>550</v>
      </c>
      <c r="B56" s="410">
        <v>2.9749</v>
      </c>
      <c r="C56" s="96">
        <v>14.8745</v>
      </c>
      <c r="D56" s="31">
        <v>29.749</v>
      </c>
      <c r="E56" s="31">
        <v>148.745</v>
      </c>
      <c r="F56" s="411">
        <v>297.49</v>
      </c>
      <c r="G56" s="383">
        <v>1487.45</v>
      </c>
      <c r="H56" s="106"/>
    </row>
    <row r="57" spans="1:8" ht="11.25">
      <c r="A57" s="384">
        <v>600</v>
      </c>
      <c r="B57" s="399">
        <v>3.1371</v>
      </c>
      <c r="C57" s="84">
        <v>15.685500000000001</v>
      </c>
      <c r="D57" s="32">
        <v>31.371000000000002</v>
      </c>
      <c r="E57" s="32">
        <v>156.855</v>
      </c>
      <c r="F57" s="412">
        <v>313.71</v>
      </c>
      <c r="G57" s="396">
        <v>1568.55</v>
      </c>
      <c r="H57" s="61"/>
    </row>
    <row r="58" spans="1:8" ht="11.25">
      <c r="A58" s="149">
        <v>650</v>
      </c>
      <c r="B58" s="399">
        <v>3.2964</v>
      </c>
      <c r="C58" s="84">
        <v>16.482</v>
      </c>
      <c r="D58" s="32">
        <v>32.964</v>
      </c>
      <c r="E58" s="32">
        <v>164.82</v>
      </c>
      <c r="F58" s="412">
        <v>329.64</v>
      </c>
      <c r="G58" s="396">
        <v>1648.2</v>
      </c>
      <c r="H58" s="61"/>
    </row>
    <row r="59" spans="1:8" ht="11.25">
      <c r="A59" s="384">
        <v>700</v>
      </c>
      <c r="B59" s="399">
        <v>3.4528</v>
      </c>
      <c r="C59" s="84">
        <v>17.264</v>
      </c>
      <c r="D59" s="32">
        <v>34.528</v>
      </c>
      <c r="E59" s="32">
        <v>172.64</v>
      </c>
      <c r="F59" s="412">
        <v>345.28</v>
      </c>
      <c r="G59" s="396">
        <v>1726.4</v>
      </c>
      <c r="H59" s="61"/>
    </row>
    <row r="60" spans="1:8" ht="11.25">
      <c r="A60" s="149">
        <v>750</v>
      </c>
      <c r="B60" s="399">
        <v>3.6064</v>
      </c>
      <c r="C60" s="84">
        <v>18.032</v>
      </c>
      <c r="D60" s="32">
        <v>36.064</v>
      </c>
      <c r="E60" s="32">
        <v>180.32</v>
      </c>
      <c r="F60" s="412">
        <v>360.64</v>
      </c>
      <c r="G60" s="396">
        <v>1803.2</v>
      </c>
      <c r="H60" s="61"/>
    </row>
    <row r="61" spans="1:8" ht="11.25">
      <c r="A61" s="384">
        <v>800</v>
      </c>
      <c r="B61" s="399">
        <v>3.757</v>
      </c>
      <c r="C61" s="84">
        <v>18.785</v>
      </c>
      <c r="D61" s="32">
        <v>37.57</v>
      </c>
      <c r="E61" s="32">
        <v>187.85</v>
      </c>
      <c r="F61" s="412">
        <v>375.7</v>
      </c>
      <c r="G61" s="396">
        <v>1878.5</v>
      </c>
      <c r="H61" s="61"/>
    </row>
    <row r="62" spans="1:8" ht="11.25">
      <c r="A62" s="149">
        <v>850</v>
      </c>
      <c r="B62" s="399">
        <v>3.9048</v>
      </c>
      <c r="C62" s="84">
        <v>19.524</v>
      </c>
      <c r="D62" s="32">
        <v>39.048</v>
      </c>
      <c r="E62" s="32">
        <v>195.24</v>
      </c>
      <c r="F62" s="412">
        <v>390.48</v>
      </c>
      <c r="G62" s="396">
        <v>1952.4</v>
      </c>
      <c r="H62" s="61"/>
    </row>
    <row r="63" spans="1:8" ht="11.25">
      <c r="A63" s="384">
        <v>900</v>
      </c>
      <c r="B63" s="399"/>
      <c r="C63" s="84"/>
      <c r="D63" s="32"/>
      <c r="E63" s="32"/>
      <c r="F63" s="412"/>
      <c r="G63" s="396"/>
      <c r="H63" s="61"/>
    </row>
    <row r="64" spans="1:8" ht="11.25">
      <c r="A64" s="149">
        <v>950</v>
      </c>
      <c r="B64" s="399"/>
      <c r="C64" s="84"/>
      <c r="D64" s="32"/>
      <c r="E64" s="32"/>
      <c r="F64" s="412"/>
      <c r="G64" s="396"/>
      <c r="H64" s="61"/>
    </row>
    <row r="65" spans="1:8" ht="11.25">
      <c r="A65" s="384">
        <v>1000</v>
      </c>
      <c r="B65" s="399"/>
      <c r="C65" s="84"/>
      <c r="D65" s="32"/>
      <c r="E65" s="32"/>
      <c r="F65" s="412"/>
      <c r="G65" s="396"/>
      <c r="H65" s="61"/>
    </row>
    <row r="66" spans="1:8" ht="11.25">
      <c r="A66" s="149">
        <v>1050</v>
      </c>
      <c r="B66" s="399"/>
      <c r="C66" s="84"/>
      <c r="D66" s="32"/>
      <c r="E66" s="32"/>
      <c r="F66" s="412"/>
      <c r="G66" s="396"/>
      <c r="H66" s="61"/>
    </row>
    <row r="67" spans="1:8" ht="12" thickBot="1">
      <c r="A67" s="261">
        <v>1100</v>
      </c>
      <c r="B67" s="400"/>
      <c r="C67" s="108"/>
      <c r="D67" s="54"/>
      <c r="E67" s="54"/>
      <c r="F67" s="413"/>
      <c r="G67" s="401"/>
      <c r="H67" s="66"/>
    </row>
    <row r="68" ht="11.25">
      <c r="A68" s="13" t="s">
        <v>124</v>
      </c>
    </row>
  </sheetData>
  <sheetProtection sheet="1" objects="1" scenarios="1"/>
  <hyperlinks>
    <hyperlink ref="A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2.75"/>
  <cols>
    <col min="1" max="1" width="20.125" style="19" customWidth="1"/>
    <col min="2" max="2" width="9.125" style="45" customWidth="1"/>
    <col min="3" max="4" width="9.125" style="98" customWidth="1"/>
    <col min="5" max="7" width="9.125" style="21" customWidth="1"/>
    <col min="8" max="16384" width="9.125" style="13" customWidth="1"/>
  </cols>
  <sheetData>
    <row r="1" spans="1:14" s="47" customFormat="1" ht="16.5" customHeight="1">
      <c r="A1" s="648" t="s">
        <v>119</v>
      </c>
      <c r="B1" s="648"/>
      <c r="C1" s="648"/>
      <c r="D1" s="648"/>
      <c r="E1" s="648"/>
      <c r="F1" s="648"/>
      <c r="G1" s="648"/>
      <c r="H1" s="46"/>
      <c r="I1" s="46"/>
      <c r="J1" s="46"/>
      <c r="K1" s="46"/>
      <c r="L1" s="46"/>
      <c r="M1" s="46"/>
      <c r="N1" s="46"/>
    </row>
    <row r="2" spans="1:14" s="47" customFormat="1" ht="18" customHeight="1">
      <c r="A2" s="648" t="s">
        <v>120</v>
      </c>
      <c r="B2" s="648"/>
      <c r="C2" s="648"/>
      <c r="D2" s="648"/>
      <c r="E2" s="648"/>
      <c r="F2" s="648"/>
      <c r="G2" s="648"/>
      <c r="H2" s="46"/>
      <c r="I2" s="46"/>
      <c r="J2" s="46"/>
      <c r="K2" s="46"/>
      <c r="L2" s="46"/>
      <c r="M2" s="46"/>
      <c r="N2" s="46"/>
    </row>
    <row r="3" spans="1:14" s="39" customFormat="1" ht="4.5" customHeight="1">
      <c r="A3" s="424"/>
      <c r="B3" s="424"/>
      <c r="C3" s="424"/>
      <c r="D3" s="424"/>
      <c r="E3" s="424"/>
      <c r="F3" s="424"/>
      <c r="G3" s="424"/>
      <c r="H3" s="38"/>
      <c r="I3" s="38"/>
      <c r="J3" s="38"/>
      <c r="K3" s="38"/>
      <c r="L3" s="38"/>
      <c r="M3" s="38"/>
      <c r="N3" s="38"/>
    </row>
    <row r="4" spans="1:14" s="39" customFormat="1" ht="11.25" customHeight="1">
      <c r="A4" s="446" t="s">
        <v>159</v>
      </c>
      <c r="B4" s="424"/>
      <c r="C4" s="584" t="str">
        <f>Оглавление!C7</f>
        <v>Ver. 1.06</v>
      </c>
      <c r="D4" s="424"/>
      <c r="E4" s="424"/>
      <c r="F4" s="488" t="s">
        <v>189</v>
      </c>
      <c r="G4" s="424"/>
      <c r="H4" s="38"/>
      <c r="I4" s="38"/>
      <c r="J4" s="38"/>
      <c r="K4" s="38"/>
      <c r="L4" s="38"/>
      <c r="M4" s="38"/>
      <c r="N4" s="38"/>
    </row>
    <row r="5" spans="1:15" s="39" customFormat="1" ht="7.5" customHeight="1" thickBot="1">
      <c r="A5" s="16"/>
      <c r="B5" s="37"/>
      <c r="C5" s="177"/>
      <c r="D5" s="177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</row>
    <row r="6" spans="1:7" ht="11.25">
      <c r="A6" s="243" t="s">
        <v>18</v>
      </c>
      <c r="B6" s="419" t="s">
        <v>198</v>
      </c>
      <c r="C6" s="420"/>
      <c r="D6" s="420"/>
      <c r="E6" s="421"/>
      <c r="F6" s="422" t="s">
        <v>196</v>
      </c>
      <c r="G6" s="423"/>
    </row>
    <row r="7" spans="1:7" s="15" customFormat="1" ht="12" thickBot="1">
      <c r="A7" s="418" t="s">
        <v>10</v>
      </c>
      <c r="B7" s="29" t="s">
        <v>19</v>
      </c>
      <c r="C7" s="100" t="s">
        <v>20</v>
      </c>
      <c r="D7" s="100" t="s">
        <v>21</v>
      </c>
      <c r="E7" s="41"/>
      <c r="F7" s="164" t="s">
        <v>23</v>
      </c>
      <c r="G7" s="41" t="s">
        <v>24</v>
      </c>
    </row>
    <row r="8" spans="1:7" ht="11.25">
      <c r="A8" s="90">
        <v>-200</v>
      </c>
      <c r="B8" s="119">
        <v>12.17</v>
      </c>
      <c r="C8" s="426">
        <v>6.085</v>
      </c>
      <c r="D8" s="426">
        <v>1.217</v>
      </c>
      <c r="E8" s="120"/>
      <c r="F8" s="162"/>
      <c r="G8" s="43"/>
    </row>
    <row r="9" spans="1:7" ht="11.25" customHeight="1">
      <c r="A9" s="30">
        <v>-180</v>
      </c>
      <c r="B9" s="42">
        <v>20.58</v>
      </c>
      <c r="C9" s="425">
        <v>10.29</v>
      </c>
      <c r="D9" s="425">
        <v>2.058</v>
      </c>
      <c r="E9" s="43"/>
      <c r="F9" s="162"/>
      <c r="G9" s="43"/>
    </row>
    <row r="10" spans="1:7" ht="12" thickBot="1">
      <c r="A10" s="82">
        <v>-160</v>
      </c>
      <c r="B10" s="427">
        <v>29.68</v>
      </c>
      <c r="C10" s="428">
        <v>14.84</v>
      </c>
      <c r="D10" s="428">
        <v>2.968</v>
      </c>
      <c r="E10" s="304"/>
      <c r="F10" s="74"/>
      <c r="G10" s="117"/>
    </row>
    <row r="11" spans="1:7" ht="11.25">
      <c r="A11" s="89">
        <v>-150</v>
      </c>
      <c r="B11" s="42">
        <v>34.21</v>
      </c>
      <c r="C11" s="425">
        <v>17.105</v>
      </c>
      <c r="D11" s="425">
        <v>3.4210000000000003</v>
      </c>
      <c r="E11" s="43"/>
      <c r="F11" s="165"/>
      <c r="G11" s="120"/>
    </row>
    <row r="12" spans="1:7" ht="11.25">
      <c r="A12" s="30">
        <v>-140</v>
      </c>
      <c r="B12" s="42">
        <v>38.71</v>
      </c>
      <c r="C12" s="425">
        <v>19.355</v>
      </c>
      <c r="D12" s="425">
        <v>3.871</v>
      </c>
      <c r="E12" s="43"/>
      <c r="F12" s="162"/>
      <c r="G12" s="43"/>
    </row>
    <row r="13" spans="1:7" ht="12" thickBot="1">
      <c r="A13" s="30">
        <v>-120</v>
      </c>
      <c r="B13" s="116">
        <v>47.66</v>
      </c>
      <c r="C13" s="429">
        <v>23.83</v>
      </c>
      <c r="D13" s="429">
        <v>4.766</v>
      </c>
      <c r="E13" s="117"/>
      <c r="F13" s="162"/>
      <c r="G13" s="43"/>
    </row>
    <row r="14" spans="1:7" ht="11.25">
      <c r="A14" s="89">
        <v>-100</v>
      </c>
      <c r="B14" s="175">
        <v>56.53</v>
      </c>
      <c r="C14" s="426">
        <v>28.265</v>
      </c>
      <c r="D14" s="426">
        <v>5.6530000000000005</v>
      </c>
      <c r="E14" s="120"/>
      <c r="F14" s="299"/>
      <c r="G14" s="120"/>
    </row>
    <row r="15" spans="1:7" ht="11.25">
      <c r="A15" s="34">
        <v>-90</v>
      </c>
      <c r="B15" s="166">
        <v>61.01</v>
      </c>
      <c r="C15" s="425">
        <v>30.505</v>
      </c>
      <c r="D15" s="425">
        <v>6.101</v>
      </c>
      <c r="E15" s="44"/>
      <c r="F15" s="62"/>
      <c r="G15" s="44"/>
    </row>
    <row r="16" spans="1:7" ht="11.25">
      <c r="A16" s="34">
        <v>-80</v>
      </c>
      <c r="B16" s="166">
        <v>65.39</v>
      </c>
      <c r="C16" s="425">
        <v>32.695</v>
      </c>
      <c r="D16" s="425">
        <v>6.539</v>
      </c>
      <c r="E16" s="44"/>
      <c r="F16" s="62"/>
      <c r="G16" s="44"/>
    </row>
    <row r="17" spans="1:7" s="17" customFormat="1" ht="11.25">
      <c r="A17" s="34">
        <v>-70</v>
      </c>
      <c r="B17" s="166">
        <v>69.75</v>
      </c>
      <c r="C17" s="425">
        <v>34.875</v>
      </c>
      <c r="D17" s="425">
        <v>6.975</v>
      </c>
      <c r="E17" s="44"/>
      <c r="F17" s="62"/>
      <c r="G17" s="44"/>
    </row>
    <row r="18" spans="1:7" s="17" customFormat="1" ht="12" thickBot="1">
      <c r="A18" s="55">
        <v>-60</v>
      </c>
      <c r="B18" s="167">
        <v>74.11</v>
      </c>
      <c r="C18" s="428">
        <v>37.055</v>
      </c>
      <c r="D18" s="428">
        <v>7.411</v>
      </c>
      <c r="E18" s="163"/>
      <c r="F18" s="65">
        <v>65.45</v>
      </c>
      <c r="G18" s="163">
        <f>F18/2</f>
        <v>32.725</v>
      </c>
    </row>
    <row r="19" spans="1:9" s="17" customFormat="1" ht="11.25">
      <c r="A19" s="89">
        <v>-50</v>
      </c>
      <c r="B19" s="430">
        <v>78.45</v>
      </c>
      <c r="C19" s="425">
        <v>39.225</v>
      </c>
      <c r="D19" s="425">
        <v>7.845</v>
      </c>
      <c r="E19" s="43"/>
      <c r="F19" s="432">
        <v>74.21</v>
      </c>
      <c r="G19" s="117">
        <f aca="true" t="shared" si="0" ref="G19:G65">F19/2</f>
        <v>37.105</v>
      </c>
      <c r="I19" s="160"/>
    </row>
    <row r="20" spans="1:9" s="17" customFormat="1" ht="11.25">
      <c r="A20" s="34">
        <v>-45</v>
      </c>
      <c r="B20" s="166">
        <v>80.62</v>
      </c>
      <c r="C20" s="425">
        <v>40.31</v>
      </c>
      <c r="D20" s="425">
        <v>8.062000000000001</v>
      </c>
      <c r="E20" s="44"/>
      <c r="F20" s="48">
        <v>76.63</v>
      </c>
      <c r="G20" s="169">
        <f t="shared" si="0"/>
        <v>38.315</v>
      </c>
      <c r="I20" s="160"/>
    </row>
    <row r="21" spans="1:7" s="17" customFormat="1" ht="11.25">
      <c r="A21" s="34">
        <v>-40</v>
      </c>
      <c r="B21" s="166">
        <v>82.78</v>
      </c>
      <c r="C21" s="425">
        <v>41.39</v>
      </c>
      <c r="D21" s="425">
        <v>8.278</v>
      </c>
      <c r="E21" s="44"/>
      <c r="F21" s="48">
        <v>79.1</v>
      </c>
      <c r="G21" s="169">
        <f t="shared" si="0"/>
        <v>39.55</v>
      </c>
    </row>
    <row r="22" spans="1:7" s="17" customFormat="1" ht="11.25">
      <c r="A22" s="34">
        <v>-35</v>
      </c>
      <c r="B22" s="166">
        <v>84.94</v>
      </c>
      <c r="C22" s="425">
        <v>42.47</v>
      </c>
      <c r="D22" s="425">
        <v>8.494</v>
      </c>
      <c r="E22" s="44"/>
      <c r="F22" s="48">
        <v>81.59</v>
      </c>
      <c r="G22" s="169">
        <f t="shared" si="0"/>
        <v>40.795</v>
      </c>
    </row>
    <row r="23" spans="1:9" s="17" customFormat="1" ht="11.25">
      <c r="A23" s="34">
        <v>-30</v>
      </c>
      <c r="B23" s="166">
        <v>87.1</v>
      </c>
      <c r="C23" s="425">
        <v>43.55</v>
      </c>
      <c r="D23" s="425">
        <v>8.71</v>
      </c>
      <c r="E23" s="44"/>
      <c r="F23" s="48">
        <v>84.12</v>
      </c>
      <c r="G23" s="169">
        <f t="shared" si="0"/>
        <v>42.06</v>
      </c>
      <c r="I23" s="160"/>
    </row>
    <row r="24" spans="1:9" s="17" customFormat="1" ht="11.25">
      <c r="A24" s="34">
        <v>-25</v>
      </c>
      <c r="B24" s="166">
        <v>89.26</v>
      </c>
      <c r="C24" s="425">
        <v>44.63</v>
      </c>
      <c r="D24" s="425">
        <v>8.926</v>
      </c>
      <c r="E24" s="44"/>
      <c r="F24" s="48">
        <v>86.68</v>
      </c>
      <c r="G24" s="169">
        <f t="shared" si="0"/>
        <v>43.34</v>
      </c>
      <c r="I24" s="160"/>
    </row>
    <row r="25" spans="1:7" s="17" customFormat="1" ht="11.25">
      <c r="A25" s="34">
        <v>-20</v>
      </c>
      <c r="B25" s="166">
        <v>91.41</v>
      </c>
      <c r="C25" s="425">
        <v>45.705</v>
      </c>
      <c r="D25" s="425">
        <v>9.141</v>
      </c>
      <c r="E25" s="44"/>
      <c r="F25" s="48">
        <v>89.28</v>
      </c>
      <c r="G25" s="169">
        <f t="shared" si="0"/>
        <v>44.64</v>
      </c>
    </row>
    <row r="26" spans="1:7" s="17" customFormat="1" ht="11.25">
      <c r="A26" s="34">
        <v>-15</v>
      </c>
      <c r="B26" s="166">
        <v>93.56</v>
      </c>
      <c r="C26" s="425">
        <v>46.78</v>
      </c>
      <c r="D26" s="425">
        <v>9.356</v>
      </c>
      <c r="E26" s="44"/>
      <c r="F26" s="48">
        <v>91.91</v>
      </c>
      <c r="G26" s="169">
        <f t="shared" si="0"/>
        <v>45.955</v>
      </c>
    </row>
    <row r="27" spans="1:7" s="17" customFormat="1" ht="11.25">
      <c r="A27" s="34">
        <v>-10</v>
      </c>
      <c r="B27" s="166">
        <v>95.71</v>
      </c>
      <c r="C27" s="425">
        <v>47.855</v>
      </c>
      <c r="D27" s="425">
        <v>9.571</v>
      </c>
      <c r="E27" s="44"/>
      <c r="F27" s="48">
        <v>94.57</v>
      </c>
      <c r="G27" s="169">
        <f t="shared" si="0"/>
        <v>47.285</v>
      </c>
    </row>
    <row r="28" spans="1:7" s="17" customFormat="1" ht="12" thickBot="1">
      <c r="A28" s="56">
        <v>-5</v>
      </c>
      <c r="B28" s="168">
        <v>97.86</v>
      </c>
      <c r="C28" s="429">
        <v>48.93</v>
      </c>
      <c r="D28" s="429">
        <v>9.786</v>
      </c>
      <c r="E28" s="169"/>
      <c r="F28" s="161">
        <v>97.27</v>
      </c>
      <c r="G28" s="169">
        <f t="shared" si="0"/>
        <v>48.635</v>
      </c>
    </row>
    <row r="29" spans="1:7" s="17" customFormat="1" ht="12" thickBot="1">
      <c r="A29" s="71">
        <v>0</v>
      </c>
      <c r="B29" s="173">
        <v>100</v>
      </c>
      <c r="C29" s="431">
        <v>50</v>
      </c>
      <c r="D29" s="431">
        <v>10</v>
      </c>
      <c r="E29" s="118"/>
      <c r="F29" s="72">
        <v>100</v>
      </c>
      <c r="G29" s="118">
        <f t="shared" si="0"/>
        <v>50</v>
      </c>
    </row>
    <row r="30" spans="1:7" s="76" customFormat="1" ht="11.25">
      <c r="A30" s="176">
        <v>5</v>
      </c>
      <c r="B30" s="170">
        <v>102.14</v>
      </c>
      <c r="C30" s="425">
        <v>51.07</v>
      </c>
      <c r="D30" s="425">
        <v>10.214</v>
      </c>
      <c r="E30" s="171"/>
      <c r="F30" s="172">
        <v>102.77</v>
      </c>
      <c r="G30" s="117">
        <f t="shared" si="0"/>
        <v>51.385</v>
      </c>
    </row>
    <row r="31" spans="1:7" s="17" customFormat="1" ht="11.25">
      <c r="A31" s="34">
        <v>10</v>
      </c>
      <c r="B31" s="166">
        <v>104.28</v>
      </c>
      <c r="C31" s="425">
        <v>52.14</v>
      </c>
      <c r="D31" s="425">
        <v>10.428</v>
      </c>
      <c r="E31" s="44"/>
      <c r="F31" s="48">
        <v>105.56</v>
      </c>
      <c r="G31" s="169">
        <f t="shared" si="0"/>
        <v>52.78</v>
      </c>
    </row>
    <row r="32" spans="1:7" s="17" customFormat="1" ht="11.25">
      <c r="A32" s="34">
        <v>15</v>
      </c>
      <c r="B32" s="166">
        <v>106.42</v>
      </c>
      <c r="C32" s="425">
        <v>53.21</v>
      </c>
      <c r="D32" s="425">
        <v>10.642</v>
      </c>
      <c r="E32" s="44"/>
      <c r="F32" s="48">
        <v>108.4</v>
      </c>
      <c r="G32" s="169">
        <f t="shared" si="0"/>
        <v>54.2</v>
      </c>
    </row>
    <row r="33" spans="1:7" s="17" customFormat="1" ht="11.25">
      <c r="A33" s="34">
        <v>20</v>
      </c>
      <c r="B33" s="166">
        <v>108.56</v>
      </c>
      <c r="C33" s="425">
        <v>54.28</v>
      </c>
      <c r="D33" s="425">
        <v>10.856</v>
      </c>
      <c r="E33" s="44"/>
      <c r="F33" s="48">
        <v>111.26</v>
      </c>
      <c r="G33" s="169">
        <f t="shared" si="0"/>
        <v>55.63</v>
      </c>
    </row>
    <row r="34" spans="1:7" s="17" customFormat="1" ht="11.25">
      <c r="A34" s="34">
        <v>25</v>
      </c>
      <c r="B34" s="166">
        <v>110.69</v>
      </c>
      <c r="C34" s="425">
        <v>55.345</v>
      </c>
      <c r="D34" s="425">
        <v>11.068999999999999</v>
      </c>
      <c r="E34" s="44"/>
      <c r="F34" s="48">
        <v>114.16</v>
      </c>
      <c r="G34" s="169">
        <f t="shared" si="0"/>
        <v>57.08</v>
      </c>
    </row>
    <row r="35" spans="1:7" s="17" customFormat="1" ht="11.25">
      <c r="A35" s="34">
        <v>30</v>
      </c>
      <c r="B35" s="166">
        <v>112.83</v>
      </c>
      <c r="C35" s="425">
        <v>56.415</v>
      </c>
      <c r="D35" s="425">
        <v>11.283</v>
      </c>
      <c r="E35" s="44"/>
      <c r="F35" s="48">
        <v>117.1</v>
      </c>
      <c r="G35" s="169">
        <f t="shared" si="0"/>
        <v>58.55</v>
      </c>
    </row>
    <row r="36" spans="1:7" s="17" customFormat="1" ht="11.25">
      <c r="A36" s="34">
        <v>35</v>
      </c>
      <c r="B36" s="166">
        <v>114.97</v>
      </c>
      <c r="C36" s="425">
        <v>57.485</v>
      </c>
      <c r="D36" s="425">
        <v>11.497</v>
      </c>
      <c r="E36" s="44"/>
      <c r="F36" s="48">
        <v>120.06</v>
      </c>
      <c r="G36" s="169">
        <f t="shared" si="0"/>
        <v>60.03</v>
      </c>
    </row>
    <row r="37" spans="1:7" s="17" customFormat="1" ht="11.25">
      <c r="A37" s="34">
        <v>40</v>
      </c>
      <c r="B37" s="166">
        <v>117.11</v>
      </c>
      <c r="C37" s="425">
        <v>58.555</v>
      </c>
      <c r="D37" s="425">
        <v>11.711</v>
      </c>
      <c r="E37" s="44"/>
      <c r="F37" s="48">
        <v>123.07</v>
      </c>
      <c r="G37" s="169">
        <f t="shared" si="0"/>
        <v>61.535</v>
      </c>
    </row>
    <row r="38" spans="1:7" s="17" customFormat="1" ht="11.25">
      <c r="A38" s="34">
        <v>45</v>
      </c>
      <c r="B38" s="166">
        <v>119.25</v>
      </c>
      <c r="C38" s="425">
        <v>59.625</v>
      </c>
      <c r="D38" s="425">
        <v>11.925</v>
      </c>
      <c r="E38" s="44"/>
      <c r="F38" s="48">
        <v>126.1</v>
      </c>
      <c r="G38" s="169">
        <f t="shared" si="0"/>
        <v>63.05</v>
      </c>
    </row>
    <row r="39" spans="1:7" s="17" customFormat="1" ht="12" thickBot="1">
      <c r="A39" s="113">
        <v>50</v>
      </c>
      <c r="B39" s="168">
        <v>121.39</v>
      </c>
      <c r="C39" s="429">
        <v>60.695</v>
      </c>
      <c r="D39" s="429">
        <v>12.139</v>
      </c>
      <c r="E39" s="169"/>
      <c r="F39" s="161">
        <v>129.17</v>
      </c>
      <c r="G39" s="169">
        <f t="shared" si="0"/>
        <v>64.585</v>
      </c>
    </row>
    <row r="40" spans="1:7" s="17" customFormat="1" ht="11.25">
      <c r="A40" s="83">
        <v>55</v>
      </c>
      <c r="B40" s="175">
        <v>123.53</v>
      </c>
      <c r="C40" s="426">
        <v>61.765</v>
      </c>
      <c r="D40" s="426">
        <v>12.353</v>
      </c>
      <c r="E40" s="120"/>
      <c r="F40" s="299">
        <v>132.27</v>
      </c>
      <c r="G40" s="433">
        <f t="shared" si="0"/>
        <v>66.135</v>
      </c>
    </row>
    <row r="41" spans="1:7" s="17" customFormat="1" ht="11.25">
      <c r="A41" s="34">
        <v>60</v>
      </c>
      <c r="B41" s="166">
        <v>125.67</v>
      </c>
      <c r="C41" s="425">
        <v>62.835</v>
      </c>
      <c r="D41" s="425">
        <v>12.567</v>
      </c>
      <c r="E41" s="44"/>
      <c r="F41" s="62">
        <v>135.41</v>
      </c>
      <c r="G41" s="169">
        <f t="shared" si="0"/>
        <v>67.705</v>
      </c>
    </row>
    <row r="42" spans="1:7" s="17" customFormat="1" ht="11.25">
      <c r="A42" s="34">
        <v>65</v>
      </c>
      <c r="B42" s="166">
        <v>127.8</v>
      </c>
      <c r="C42" s="425">
        <v>63.9</v>
      </c>
      <c r="D42" s="425">
        <v>12.78</v>
      </c>
      <c r="E42" s="44"/>
      <c r="F42" s="62">
        <v>138.58</v>
      </c>
      <c r="G42" s="169">
        <f t="shared" si="0"/>
        <v>69.29</v>
      </c>
    </row>
    <row r="43" spans="1:7" s="17" customFormat="1" ht="11.25">
      <c r="A43" s="34">
        <v>70</v>
      </c>
      <c r="B43" s="166">
        <v>129.94</v>
      </c>
      <c r="C43" s="425">
        <v>64.97</v>
      </c>
      <c r="D43" s="425">
        <v>12.994</v>
      </c>
      <c r="E43" s="44"/>
      <c r="F43" s="62">
        <v>141.78</v>
      </c>
      <c r="G43" s="169">
        <f t="shared" si="0"/>
        <v>70.89</v>
      </c>
    </row>
    <row r="44" spans="1:7" s="17" customFormat="1" ht="11.25">
      <c r="A44" s="34">
        <v>75</v>
      </c>
      <c r="B44" s="166">
        <v>132.08</v>
      </c>
      <c r="C44" s="425">
        <v>66.04</v>
      </c>
      <c r="D44" s="425">
        <v>13.208000000000002</v>
      </c>
      <c r="E44" s="44"/>
      <c r="F44" s="62">
        <v>145.02</v>
      </c>
      <c r="G44" s="169">
        <f t="shared" si="0"/>
        <v>72.51</v>
      </c>
    </row>
    <row r="45" spans="1:7" s="17" customFormat="1" ht="11.25">
      <c r="A45" s="34">
        <v>80</v>
      </c>
      <c r="B45" s="166">
        <v>134.22</v>
      </c>
      <c r="C45" s="425">
        <v>67.11</v>
      </c>
      <c r="D45" s="425">
        <v>13.422</v>
      </c>
      <c r="E45" s="44"/>
      <c r="F45" s="62">
        <v>148.29</v>
      </c>
      <c r="G45" s="169">
        <f t="shared" si="0"/>
        <v>74.145</v>
      </c>
    </row>
    <row r="46" spans="1:7" s="17" customFormat="1" ht="11.25">
      <c r="A46" s="34">
        <v>85</v>
      </c>
      <c r="B46" s="166">
        <v>136.36</v>
      </c>
      <c r="C46" s="425">
        <v>68.18</v>
      </c>
      <c r="D46" s="425">
        <v>13.636000000000001</v>
      </c>
      <c r="E46" s="44"/>
      <c r="F46" s="62">
        <v>151.6</v>
      </c>
      <c r="G46" s="169">
        <f t="shared" si="0"/>
        <v>75.8</v>
      </c>
    </row>
    <row r="47" spans="1:7" ht="11.25">
      <c r="A47" s="34">
        <v>90</v>
      </c>
      <c r="B47" s="166">
        <v>138.5</v>
      </c>
      <c r="C47" s="425">
        <v>69.25</v>
      </c>
      <c r="D47" s="425">
        <v>13.85</v>
      </c>
      <c r="E47" s="44"/>
      <c r="F47" s="62">
        <v>154.94</v>
      </c>
      <c r="G47" s="169">
        <f t="shared" si="0"/>
        <v>77.47</v>
      </c>
    </row>
    <row r="48" spans="1:7" ht="11.25">
      <c r="A48" s="34">
        <v>95</v>
      </c>
      <c r="B48" s="166">
        <v>140.64</v>
      </c>
      <c r="C48" s="425">
        <v>70.32</v>
      </c>
      <c r="D48" s="425">
        <v>14.063999999999998</v>
      </c>
      <c r="E48" s="44"/>
      <c r="F48" s="62">
        <v>158.31</v>
      </c>
      <c r="G48" s="169">
        <f t="shared" si="0"/>
        <v>79.155</v>
      </c>
    </row>
    <row r="49" spans="1:7" ht="12" thickBot="1">
      <c r="A49" s="92">
        <v>100</v>
      </c>
      <c r="B49" s="167">
        <v>142.78</v>
      </c>
      <c r="C49" s="428">
        <v>71.39</v>
      </c>
      <c r="D49" s="428">
        <v>14.278</v>
      </c>
      <c r="E49" s="163"/>
      <c r="F49" s="65">
        <v>161.72</v>
      </c>
      <c r="G49" s="163">
        <f t="shared" si="0"/>
        <v>80.86</v>
      </c>
    </row>
    <row r="50" spans="1:7" ht="11.25">
      <c r="A50" s="83">
        <v>105</v>
      </c>
      <c r="B50" s="430">
        <v>144.91</v>
      </c>
      <c r="C50" s="425">
        <v>72.455</v>
      </c>
      <c r="D50" s="425">
        <v>14.491</v>
      </c>
      <c r="E50" s="43"/>
      <c r="F50" s="432">
        <v>165.21</v>
      </c>
      <c r="G50" s="117">
        <f t="shared" si="0"/>
        <v>82.605</v>
      </c>
    </row>
    <row r="51" spans="1:7" ht="11.25">
      <c r="A51" s="34">
        <v>110</v>
      </c>
      <c r="B51" s="166">
        <v>147.05</v>
      </c>
      <c r="C51" s="425">
        <v>73.525</v>
      </c>
      <c r="D51" s="425">
        <v>14.705</v>
      </c>
      <c r="E51" s="44"/>
      <c r="F51" s="48">
        <v>168.75</v>
      </c>
      <c r="G51" s="169">
        <f t="shared" si="0"/>
        <v>84.375</v>
      </c>
    </row>
    <row r="52" spans="1:7" ht="11.25">
      <c r="A52" s="34">
        <v>115</v>
      </c>
      <c r="B52" s="166">
        <v>149.19</v>
      </c>
      <c r="C52" s="425">
        <v>74.595</v>
      </c>
      <c r="D52" s="425">
        <v>14.919</v>
      </c>
      <c r="E52" s="44"/>
      <c r="F52" s="48">
        <v>172.32</v>
      </c>
      <c r="G52" s="169">
        <f t="shared" si="0"/>
        <v>86.16</v>
      </c>
    </row>
    <row r="53" spans="1:7" ht="11.25">
      <c r="A53" s="34">
        <v>120</v>
      </c>
      <c r="B53" s="166">
        <v>151.33</v>
      </c>
      <c r="C53" s="425">
        <v>75.665</v>
      </c>
      <c r="D53" s="425">
        <v>15.133000000000001</v>
      </c>
      <c r="E53" s="44"/>
      <c r="F53" s="48">
        <v>175.95</v>
      </c>
      <c r="G53" s="169">
        <f t="shared" si="0"/>
        <v>87.975</v>
      </c>
    </row>
    <row r="54" spans="1:7" ht="11.25">
      <c r="A54" s="34">
        <v>125</v>
      </c>
      <c r="B54" s="166">
        <v>153.47</v>
      </c>
      <c r="C54" s="425">
        <v>76.735</v>
      </c>
      <c r="D54" s="425">
        <v>15.347</v>
      </c>
      <c r="E54" s="44"/>
      <c r="F54" s="48">
        <v>179.62</v>
      </c>
      <c r="G54" s="169">
        <f t="shared" si="0"/>
        <v>89.81</v>
      </c>
    </row>
    <row r="55" spans="1:7" ht="11.25">
      <c r="A55" s="34">
        <v>130</v>
      </c>
      <c r="B55" s="166">
        <v>155.61</v>
      </c>
      <c r="C55" s="425">
        <v>77.805</v>
      </c>
      <c r="D55" s="425">
        <v>15.561000000000002</v>
      </c>
      <c r="E55" s="44"/>
      <c r="F55" s="48">
        <v>183.34</v>
      </c>
      <c r="G55" s="169">
        <f t="shared" si="0"/>
        <v>91.67</v>
      </c>
    </row>
    <row r="56" spans="1:7" ht="11.25">
      <c r="A56" s="34">
        <v>135</v>
      </c>
      <c r="B56" s="166">
        <v>157.75</v>
      </c>
      <c r="C56" s="425">
        <v>78.875</v>
      </c>
      <c r="D56" s="425">
        <v>15.775</v>
      </c>
      <c r="E56" s="44"/>
      <c r="F56" s="48">
        <v>187.1</v>
      </c>
      <c r="G56" s="169">
        <f t="shared" si="0"/>
        <v>93.55</v>
      </c>
    </row>
    <row r="57" spans="1:7" ht="11.25">
      <c r="A57" s="34">
        <v>140</v>
      </c>
      <c r="B57" s="166">
        <v>159.89</v>
      </c>
      <c r="C57" s="425">
        <v>79.945</v>
      </c>
      <c r="D57" s="425">
        <v>15.988999999999999</v>
      </c>
      <c r="E57" s="44"/>
      <c r="F57" s="48">
        <v>190.91</v>
      </c>
      <c r="G57" s="169">
        <f t="shared" si="0"/>
        <v>95.455</v>
      </c>
    </row>
    <row r="58" spans="1:7" ht="11.25">
      <c r="A58" s="34">
        <v>145</v>
      </c>
      <c r="B58" s="166">
        <v>162.02</v>
      </c>
      <c r="C58" s="425">
        <v>81.01</v>
      </c>
      <c r="D58" s="425">
        <v>16.202</v>
      </c>
      <c r="E58" s="44"/>
      <c r="F58" s="48">
        <v>194.77</v>
      </c>
      <c r="G58" s="169">
        <f t="shared" si="0"/>
        <v>97.385</v>
      </c>
    </row>
    <row r="59" spans="1:7" ht="12" thickBot="1">
      <c r="A59" s="92">
        <v>150</v>
      </c>
      <c r="B59" s="168">
        <v>164.16</v>
      </c>
      <c r="C59" s="429">
        <v>82.08</v>
      </c>
      <c r="D59" s="429">
        <v>16.416</v>
      </c>
      <c r="E59" s="169"/>
      <c r="F59" s="161">
        <v>198.68</v>
      </c>
      <c r="G59" s="169">
        <f t="shared" si="0"/>
        <v>99.34</v>
      </c>
    </row>
    <row r="60" spans="1:7" ht="11.25">
      <c r="A60" s="83">
        <v>155</v>
      </c>
      <c r="B60" s="175">
        <v>166.3</v>
      </c>
      <c r="C60" s="426">
        <v>83.15</v>
      </c>
      <c r="D60" s="426">
        <v>16.63</v>
      </c>
      <c r="E60" s="120"/>
      <c r="F60" s="299">
        <v>202.64</v>
      </c>
      <c r="G60" s="433">
        <f t="shared" si="0"/>
        <v>101.32</v>
      </c>
    </row>
    <row r="61" spans="1:7" ht="11.25">
      <c r="A61" s="34">
        <v>160</v>
      </c>
      <c r="B61" s="166">
        <v>168.44</v>
      </c>
      <c r="C61" s="425">
        <v>84.22</v>
      </c>
      <c r="D61" s="425">
        <v>16.844</v>
      </c>
      <c r="E61" s="44"/>
      <c r="F61" s="62">
        <v>206.65</v>
      </c>
      <c r="G61" s="169">
        <f t="shared" si="0"/>
        <v>103.325</v>
      </c>
    </row>
    <row r="62" spans="1:7" ht="11.25">
      <c r="A62" s="34">
        <v>165</v>
      </c>
      <c r="B62" s="166">
        <v>170.58</v>
      </c>
      <c r="C62" s="425">
        <v>85.29</v>
      </c>
      <c r="D62" s="425">
        <v>17.058</v>
      </c>
      <c r="E62" s="44"/>
      <c r="F62" s="62">
        <v>210.71</v>
      </c>
      <c r="G62" s="169">
        <f t="shared" si="0"/>
        <v>105.355</v>
      </c>
    </row>
    <row r="63" spans="1:7" ht="11.25">
      <c r="A63" s="34">
        <v>170</v>
      </c>
      <c r="B63" s="166">
        <v>172.72</v>
      </c>
      <c r="C63" s="425">
        <v>86.36</v>
      </c>
      <c r="D63" s="425">
        <v>17.272</v>
      </c>
      <c r="E63" s="44"/>
      <c r="F63" s="62">
        <v>214.82</v>
      </c>
      <c r="G63" s="169">
        <f t="shared" si="0"/>
        <v>107.41</v>
      </c>
    </row>
    <row r="64" spans="1:7" ht="11.25">
      <c r="A64" s="34">
        <v>175</v>
      </c>
      <c r="B64" s="166">
        <v>174.86</v>
      </c>
      <c r="C64" s="425">
        <v>87.43</v>
      </c>
      <c r="D64" s="425">
        <v>17.486</v>
      </c>
      <c r="E64" s="44"/>
      <c r="F64" s="62">
        <v>218.99</v>
      </c>
      <c r="G64" s="169">
        <f t="shared" si="0"/>
        <v>109.495</v>
      </c>
    </row>
    <row r="65" spans="1:7" ht="11.25">
      <c r="A65" s="34">
        <v>180</v>
      </c>
      <c r="B65" s="166">
        <v>177</v>
      </c>
      <c r="C65" s="425">
        <v>88.5</v>
      </c>
      <c r="D65" s="425">
        <v>17.7</v>
      </c>
      <c r="E65" s="44"/>
      <c r="F65" s="62">
        <v>223.21</v>
      </c>
      <c r="G65" s="169">
        <f t="shared" si="0"/>
        <v>111.605</v>
      </c>
    </row>
    <row r="66" spans="1:7" ht="11.25">
      <c r="A66" s="34">
        <v>185</v>
      </c>
      <c r="B66" s="166">
        <v>179.13</v>
      </c>
      <c r="C66" s="425">
        <v>89.565</v>
      </c>
      <c r="D66" s="425">
        <v>17.913</v>
      </c>
      <c r="E66" s="44"/>
      <c r="F66" s="62"/>
      <c r="G66" s="44"/>
    </row>
    <row r="67" spans="1:7" ht="11.25">
      <c r="A67" s="34">
        <v>190</v>
      </c>
      <c r="B67" s="166">
        <v>181.27</v>
      </c>
      <c r="C67" s="425">
        <v>90.635</v>
      </c>
      <c r="D67" s="425">
        <v>18.127000000000002</v>
      </c>
      <c r="E67" s="44"/>
      <c r="F67" s="62"/>
      <c r="G67" s="44"/>
    </row>
    <row r="68" spans="1:7" ht="11.25">
      <c r="A68" s="34">
        <v>195</v>
      </c>
      <c r="B68" s="166">
        <v>183.41</v>
      </c>
      <c r="C68" s="425">
        <v>91.705</v>
      </c>
      <c r="D68" s="425">
        <v>18.341</v>
      </c>
      <c r="E68" s="44"/>
      <c r="F68" s="62"/>
      <c r="G68" s="44"/>
    </row>
    <row r="69" spans="1:7" ht="12" thickBot="1">
      <c r="A69" s="92">
        <v>200</v>
      </c>
      <c r="B69" s="167">
        <v>185.55</v>
      </c>
      <c r="C69" s="428">
        <v>92.775</v>
      </c>
      <c r="D69" s="428">
        <v>18.555</v>
      </c>
      <c r="E69" s="163"/>
      <c r="F69" s="65"/>
      <c r="G69" s="163"/>
    </row>
    <row r="70" ht="11.25">
      <c r="A70" s="13" t="s">
        <v>125</v>
      </c>
    </row>
    <row r="72" ht="11.25">
      <c r="A72" s="39"/>
    </row>
  </sheetData>
  <sheetProtection sheet="1" objects="1" scenarios="1"/>
  <mergeCells count="2">
    <mergeCell ref="A1:G1"/>
    <mergeCell ref="A2:G2"/>
  </mergeCells>
  <hyperlinks>
    <hyperlink ref="A4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G1"/>
    </sheetView>
  </sheetViews>
  <sheetFormatPr defaultColWidth="9.00390625" defaultRowHeight="12.75"/>
  <cols>
    <col min="1" max="1" width="21.375" style="13" customWidth="1"/>
    <col min="2" max="16384" width="9.125" style="13" customWidth="1"/>
  </cols>
  <sheetData>
    <row r="1" spans="1:8" ht="18.75">
      <c r="A1" s="648" t="s">
        <v>121</v>
      </c>
      <c r="B1" s="648"/>
      <c r="C1" s="648"/>
      <c r="D1" s="648"/>
      <c r="E1" s="648"/>
      <c r="F1" s="648"/>
      <c r="G1" s="648"/>
      <c r="H1" s="46"/>
    </row>
    <row r="2" spans="1:8" ht="18.75">
      <c r="A2" s="648" t="s">
        <v>122</v>
      </c>
      <c r="B2" s="648"/>
      <c r="C2" s="648"/>
      <c r="D2" s="648"/>
      <c r="E2" s="648"/>
      <c r="F2" s="648"/>
      <c r="G2" s="648"/>
      <c r="H2" s="46"/>
    </row>
    <row r="3" spans="1:8" ht="7.5" customHeight="1">
      <c r="A3" s="379"/>
      <c r="B3" s="379"/>
      <c r="C3" s="379"/>
      <c r="D3" s="379"/>
      <c r="E3" s="379"/>
      <c r="F3" s="379"/>
      <c r="G3" s="379"/>
      <c r="H3" s="46"/>
    </row>
    <row r="4" spans="1:8" ht="11.25" customHeight="1">
      <c r="A4" s="446" t="s">
        <v>159</v>
      </c>
      <c r="B4" s="424"/>
      <c r="C4" s="584" t="str">
        <f>Оглавление!C7</f>
        <v>Ver. 1.06</v>
      </c>
      <c r="D4" s="424"/>
      <c r="E4" s="424"/>
      <c r="F4" s="488" t="s">
        <v>189</v>
      </c>
      <c r="G4" s="424"/>
      <c r="H4" s="38"/>
    </row>
    <row r="5" spans="1:8" ht="7.5" customHeight="1" thickBot="1">
      <c r="A5" s="16"/>
      <c r="B5" s="37"/>
      <c r="C5" s="177"/>
      <c r="D5" s="177"/>
      <c r="E5" s="37"/>
      <c r="F5" s="37"/>
      <c r="G5" s="37"/>
      <c r="H5" s="38"/>
    </row>
    <row r="6" spans="1:7" ht="11.25">
      <c r="A6" s="243" t="s">
        <v>18</v>
      </c>
      <c r="B6" s="419" t="s">
        <v>197</v>
      </c>
      <c r="C6" s="420"/>
      <c r="D6" s="420"/>
      <c r="E6" s="421"/>
      <c r="F6" s="422"/>
      <c r="G6" s="423"/>
    </row>
    <row r="7" spans="1:8" ht="12" thickBot="1">
      <c r="A7" s="91" t="s">
        <v>10</v>
      </c>
      <c r="B7" s="29" t="s">
        <v>19</v>
      </c>
      <c r="C7" s="100" t="s">
        <v>20</v>
      </c>
      <c r="D7" s="100" t="s">
        <v>21</v>
      </c>
      <c r="E7" s="41" t="s">
        <v>22</v>
      </c>
      <c r="F7" s="164"/>
      <c r="G7" s="41"/>
      <c r="H7" s="15"/>
    </row>
    <row r="8" spans="1:7" ht="11.25">
      <c r="A8" s="90">
        <v>-200</v>
      </c>
      <c r="B8" s="42"/>
      <c r="C8" s="101"/>
      <c r="D8" s="101"/>
      <c r="E8" s="43"/>
      <c r="F8" s="162"/>
      <c r="G8" s="43"/>
    </row>
    <row r="9" spans="1:7" ht="12" thickBot="1">
      <c r="A9" s="82">
        <v>-160</v>
      </c>
      <c r="B9" s="116"/>
      <c r="C9" s="109"/>
      <c r="D9" s="109"/>
      <c r="E9" s="117"/>
      <c r="F9" s="74"/>
      <c r="G9" s="117"/>
    </row>
    <row r="10" spans="1:7" ht="11.25">
      <c r="A10" s="89">
        <v>-150</v>
      </c>
      <c r="B10" s="119"/>
      <c r="C10" s="102"/>
      <c r="D10" s="102"/>
      <c r="E10" s="120"/>
      <c r="F10" s="165"/>
      <c r="G10" s="120"/>
    </row>
    <row r="11" spans="1:7" ht="11.25">
      <c r="A11" s="30">
        <v>-140</v>
      </c>
      <c r="B11" s="42"/>
      <c r="C11" s="101"/>
      <c r="D11" s="101"/>
      <c r="E11" s="43"/>
      <c r="F11" s="162"/>
      <c r="G11" s="43"/>
    </row>
    <row r="12" spans="1:7" ht="12" thickBot="1">
      <c r="A12" s="30">
        <v>-120</v>
      </c>
      <c r="B12" s="42"/>
      <c r="C12" s="101"/>
      <c r="D12" s="101"/>
      <c r="E12" s="43"/>
      <c r="F12" s="162"/>
      <c r="G12" s="43"/>
    </row>
    <row r="13" spans="1:7" ht="11.25">
      <c r="A13" s="89">
        <v>-100</v>
      </c>
      <c r="B13" s="175"/>
      <c r="C13" s="111"/>
      <c r="D13" s="111"/>
      <c r="E13" s="120"/>
      <c r="F13" s="121"/>
      <c r="G13" s="120"/>
    </row>
    <row r="14" spans="1:7" ht="11.25">
      <c r="A14" s="34">
        <v>-90</v>
      </c>
      <c r="B14" s="166"/>
      <c r="C14" s="67"/>
      <c r="D14" s="67"/>
      <c r="E14" s="44"/>
      <c r="F14" s="48"/>
      <c r="G14" s="44"/>
    </row>
    <row r="15" spans="1:7" ht="11.25">
      <c r="A15" s="34">
        <v>-80</v>
      </c>
      <c r="B15" s="166"/>
      <c r="C15" s="67"/>
      <c r="D15" s="67"/>
      <c r="E15" s="44"/>
      <c r="F15" s="48"/>
      <c r="G15" s="44"/>
    </row>
    <row r="16" spans="1:8" ht="11.25">
      <c r="A16" s="34">
        <v>-70</v>
      </c>
      <c r="B16" s="166"/>
      <c r="C16" s="67"/>
      <c r="D16" s="67"/>
      <c r="E16" s="44"/>
      <c r="F16" s="48"/>
      <c r="G16" s="44"/>
      <c r="H16" s="17"/>
    </row>
    <row r="17" spans="1:8" ht="12" thickBot="1">
      <c r="A17" s="55">
        <v>-60</v>
      </c>
      <c r="B17" s="167"/>
      <c r="C17" s="107"/>
      <c r="D17" s="107"/>
      <c r="E17" s="163"/>
      <c r="F17" s="161"/>
      <c r="G17" s="169"/>
      <c r="H17" s="17"/>
    </row>
    <row r="18" spans="1:8" ht="11.25">
      <c r="A18" s="89">
        <v>-50</v>
      </c>
      <c r="B18" s="430">
        <v>78.69</v>
      </c>
      <c r="C18" s="437">
        <v>39.345</v>
      </c>
      <c r="D18" s="437">
        <v>7.869</v>
      </c>
      <c r="E18" s="43">
        <v>41.71</v>
      </c>
      <c r="F18" s="121"/>
      <c r="G18" s="120"/>
      <c r="H18" s="17"/>
    </row>
    <row r="19" spans="1:8" ht="11.25">
      <c r="A19" s="34">
        <v>-45</v>
      </c>
      <c r="B19" s="166">
        <v>80.82</v>
      </c>
      <c r="C19" s="435">
        <v>40.41</v>
      </c>
      <c r="D19" s="435">
        <v>8.081999999999999</v>
      </c>
      <c r="E19" s="44">
        <v>42.84</v>
      </c>
      <c r="F19" s="48"/>
      <c r="G19" s="44"/>
      <c r="H19" s="17"/>
    </row>
    <row r="20" spans="1:8" ht="11.25">
      <c r="A20" s="34">
        <v>-40</v>
      </c>
      <c r="B20" s="166">
        <v>82.95</v>
      </c>
      <c r="C20" s="435">
        <v>41.475</v>
      </c>
      <c r="D20" s="435">
        <v>8.295</v>
      </c>
      <c r="E20" s="44">
        <v>43.97</v>
      </c>
      <c r="F20" s="48"/>
      <c r="G20" s="44"/>
      <c r="H20" s="17"/>
    </row>
    <row r="21" spans="1:8" ht="11.25">
      <c r="A21" s="34">
        <v>-35</v>
      </c>
      <c r="B21" s="166">
        <v>85.08</v>
      </c>
      <c r="C21" s="435">
        <v>42.54</v>
      </c>
      <c r="D21" s="435">
        <v>8.508</v>
      </c>
      <c r="E21" s="44">
        <v>45.1</v>
      </c>
      <c r="F21" s="48"/>
      <c r="G21" s="44"/>
      <c r="H21" s="17"/>
    </row>
    <row r="22" spans="1:8" ht="11.25">
      <c r="A22" s="34">
        <v>-30</v>
      </c>
      <c r="B22" s="166">
        <v>87.22</v>
      </c>
      <c r="C22" s="435">
        <v>43.61</v>
      </c>
      <c r="D22" s="435">
        <v>8.722</v>
      </c>
      <c r="E22" s="44">
        <v>46.23</v>
      </c>
      <c r="F22" s="48"/>
      <c r="G22" s="44"/>
      <c r="H22" s="17"/>
    </row>
    <row r="23" spans="1:8" ht="11.25">
      <c r="A23" s="34">
        <v>-25</v>
      </c>
      <c r="B23" s="166">
        <v>89.35</v>
      </c>
      <c r="C23" s="435">
        <v>44.675</v>
      </c>
      <c r="D23" s="435">
        <v>8.935</v>
      </c>
      <c r="E23" s="44">
        <v>47.36</v>
      </c>
      <c r="F23" s="48"/>
      <c r="G23" s="44"/>
      <c r="H23" s="17"/>
    </row>
    <row r="24" spans="1:8" ht="11.25">
      <c r="A24" s="34">
        <v>-20</v>
      </c>
      <c r="B24" s="166">
        <v>91.48</v>
      </c>
      <c r="C24" s="435">
        <v>45.74</v>
      </c>
      <c r="D24" s="435">
        <v>9.148</v>
      </c>
      <c r="E24" s="44">
        <v>48.48</v>
      </c>
      <c r="F24" s="48"/>
      <c r="G24" s="44"/>
      <c r="H24" s="17"/>
    </row>
    <row r="25" spans="1:8" ht="11.25">
      <c r="A25" s="34">
        <v>-15</v>
      </c>
      <c r="B25" s="166">
        <v>93.61</v>
      </c>
      <c r="C25" s="435">
        <v>46.805</v>
      </c>
      <c r="D25" s="435">
        <v>9.361</v>
      </c>
      <c r="E25" s="44">
        <v>49.61</v>
      </c>
      <c r="F25" s="48"/>
      <c r="G25" s="44"/>
      <c r="H25" s="17"/>
    </row>
    <row r="26" spans="1:8" ht="11.25">
      <c r="A26" s="34">
        <v>-10</v>
      </c>
      <c r="B26" s="166">
        <v>95.74</v>
      </c>
      <c r="C26" s="435">
        <v>47.87</v>
      </c>
      <c r="D26" s="435">
        <v>9.574</v>
      </c>
      <c r="E26" s="44">
        <v>50.74</v>
      </c>
      <c r="F26" s="48"/>
      <c r="G26" s="44"/>
      <c r="H26" s="17"/>
    </row>
    <row r="27" spans="1:8" ht="12" thickBot="1">
      <c r="A27" s="56">
        <v>-5</v>
      </c>
      <c r="B27" s="168">
        <v>97.87</v>
      </c>
      <c r="C27" s="436">
        <v>48.935</v>
      </c>
      <c r="D27" s="436">
        <v>9.787</v>
      </c>
      <c r="E27" s="169">
        <v>51.87</v>
      </c>
      <c r="F27" s="161"/>
      <c r="G27" s="169"/>
      <c r="H27" s="17"/>
    </row>
    <row r="28" spans="1:8" ht="12" thickBot="1">
      <c r="A28" s="71">
        <v>0</v>
      </c>
      <c r="B28" s="173">
        <v>100</v>
      </c>
      <c r="C28" s="438">
        <v>50</v>
      </c>
      <c r="D28" s="438">
        <v>10</v>
      </c>
      <c r="E28" s="118">
        <f>53*C28/50</f>
        <v>53</v>
      </c>
      <c r="F28" s="174"/>
      <c r="G28" s="118"/>
      <c r="H28" s="17"/>
    </row>
    <row r="29" spans="1:8" ht="11.25">
      <c r="A29" s="176">
        <v>5</v>
      </c>
      <c r="B29" s="170">
        <v>102.13</v>
      </c>
      <c r="C29" s="437">
        <v>51.065</v>
      </c>
      <c r="D29" s="437">
        <v>10.213</v>
      </c>
      <c r="E29" s="171">
        <v>54.13</v>
      </c>
      <c r="F29" s="172"/>
      <c r="G29" s="171"/>
      <c r="H29" s="76"/>
    </row>
    <row r="30" spans="1:8" ht="11.25">
      <c r="A30" s="34">
        <v>10</v>
      </c>
      <c r="B30" s="166">
        <v>104.26</v>
      </c>
      <c r="C30" s="435">
        <v>52.13</v>
      </c>
      <c r="D30" s="435">
        <v>10.426</v>
      </c>
      <c r="E30" s="44">
        <v>55.26</v>
      </c>
      <c r="F30" s="48"/>
      <c r="G30" s="44"/>
      <c r="H30" s="17"/>
    </row>
    <row r="31" spans="1:8" ht="11.25">
      <c r="A31" s="34">
        <v>15</v>
      </c>
      <c r="B31" s="166">
        <v>106.39</v>
      </c>
      <c r="C31" s="435">
        <v>53.195</v>
      </c>
      <c r="D31" s="435">
        <v>10.639</v>
      </c>
      <c r="E31" s="44">
        <v>56.39</v>
      </c>
      <c r="F31" s="48"/>
      <c r="G31" s="44"/>
      <c r="H31" s="17"/>
    </row>
    <row r="32" spans="1:8" ht="11.25">
      <c r="A32" s="34">
        <v>20</v>
      </c>
      <c r="B32" s="166">
        <v>108.52</v>
      </c>
      <c r="C32" s="435">
        <v>54.26</v>
      </c>
      <c r="D32" s="435">
        <v>10.852</v>
      </c>
      <c r="E32" s="44">
        <v>57.52</v>
      </c>
      <c r="F32" s="48"/>
      <c r="G32" s="44"/>
      <c r="H32" s="17"/>
    </row>
    <row r="33" spans="1:8" ht="11.25">
      <c r="A33" s="34">
        <v>25</v>
      </c>
      <c r="B33" s="166">
        <v>110.65</v>
      </c>
      <c r="C33" s="435">
        <v>55.325</v>
      </c>
      <c r="D33" s="435">
        <v>11.065</v>
      </c>
      <c r="E33" s="44">
        <v>58.65</v>
      </c>
      <c r="F33" s="48"/>
      <c r="G33" s="44"/>
      <c r="H33" s="17"/>
    </row>
    <row r="34" spans="1:8" ht="11.25">
      <c r="A34" s="34">
        <v>30</v>
      </c>
      <c r="B34" s="166">
        <v>112.78</v>
      </c>
      <c r="C34" s="435">
        <v>56.39</v>
      </c>
      <c r="D34" s="435">
        <v>11.278</v>
      </c>
      <c r="E34" s="44">
        <v>59.77</v>
      </c>
      <c r="F34" s="48"/>
      <c r="G34" s="44"/>
      <c r="H34" s="17"/>
    </row>
    <row r="35" spans="1:8" ht="11.25">
      <c r="A35" s="34">
        <v>35</v>
      </c>
      <c r="B35" s="166">
        <v>114.92</v>
      </c>
      <c r="C35" s="435">
        <v>57.46</v>
      </c>
      <c r="D35" s="435">
        <v>11.492</v>
      </c>
      <c r="E35" s="44">
        <v>60.9</v>
      </c>
      <c r="F35" s="48"/>
      <c r="G35" s="44"/>
      <c r="H35" s="17"/>
    </row>
    <row r="36" spans="1:8" ht="11.25">
      <c r="A36" s="34">
        <v>40</v>
      </c>
      <c r="B36" s="166">
        <v>117.05</v>
      </c>
      <c r="C36" s="435">
        <v>58.525</v>
      </c>
      <c r="D36" s="435">
        <v>11.705</v>
      </c>
      <c r="E36" s="44">
        <v>62.03</v>
      </c>
      <c r="F36" s="48"/>
      <c r="G36" s="44"/>
      <c r="H36" s="17"/>
    </row>
    <row r="37" spans="1:8" ht="11.25">
      <c r="A37" s="34">
        <v>45</v>
      </c>
      <c r="B37" s="166">
        <v>119.18</v>
      </c>
      <c r="C37" s="435">
        <v>59.59</v>
      </c>
      <c r="D37" s="435">
        <v>11.918000000000001</v>
      </c>
      <c r="E37" s="44">
        <v>63.16</v>
      </c>
      <c r="F37" s="48"/>
      <c r="G37" s="44"/>
      <c r="H37" s="17"/>
    </row>
    <row r="38" spans="1:8" ht="12" thickBot="1">
      <c r="A38" s="113">
        <v>50</v>
      </c>
      <c r="B38" s="168">
        <v>121.31</v>
      </c>
      <c r="C38" s="436">
        <v>60.655</v>
      </c>
      <c r="D38" s="436">
        <v>12.131</v>
      </c>
      <c r="E38" s="169">
        <v>64.29</v>
      </c>
      <c r="F38" s="161"/>
      <c r="G38" s="169"/>
      <c r="H38" s="17"/>
    </row>
    <row r="39" spans="1:8" ht="11.25">
      <c r="A39" s="83">
        <v>55</v>
      </c>
      <c r="B39" s="175">
        <v>123.44</v>
      </c>
      <c r="C39" s="434">
        <v>61.72</v>
      </c>
      <c r="D39" s="434">
        <v>12.344</v>
      </c>
      <c r="E39" s="120">
        <v>65.42</v>
      </c>
      <c r="F39" s="121"/>
      <c r="G39" s="120"/>
      <c r="H39" s="17"/>
    </row>
    <row r="40" spans="1:8" ht="11.25">
      <c r="A40" s="34">
        <v>60</v>
      </c>
      <c r="B40" s="166">
        <v>125.57</v>
      </c>
      <c r="C40" s="435">
        <v>62.785</v>
      </c>
      <c r="D40" s="435">
        <v>12.556999999999999</v>
      </c>
      <c r="E40" s="44">
        <v>66.55</v>
      </c>
      <c r="F40" s="48"/>
      <c r="G40" s="44"/>
      <c r="H40" s="17"/>
    </row>
    <row r="41" spans="1:8" ht="11.25">
      <c r="A41" s="34">
        <v>65</v>
      </c>
      <c r="B41" s="166">
        <v>127.7</v>
      </c>
      <c r="C41" s="435">
        <v>63.85</v>
      </c>
      <c r="D41" s="435">
        <v>12.77</v>
      </c>
      <c r="E41" s="44">
        <v>67.68</v>
      </c>
      <c r="F41" s="48"/>
      <c r="G41" s="44"/>
      <c r="H41" s="17"/>
    </row>
    <row r="42" spans="1:8" ht="11.25">
      <c r="A42" s="34">
        <v>70</v>
      </c>
      <c r="B42" s="166">
        <v>129.83</v>
      </c>
      <c r="C42" s="435">
        <v>64.915</v>
      </c>
      <c r="D42" s="435">
        <v>12.983</v>
      </c>
      <c r="E42" s="44">
        <v>68.81</v>
      </c>
      <c r="F42" s="48"/>
      <c r="G42" s="44"/>
      <c r="H42" s="17"/>
    </row>
    <row r="43" spans="1:8" ht="11.25">
      <c r="A43" s="34">
        <v>75</v>
      </c>
      <c r="B43" s="166">
        <v>131.96</v>
      </c>
      <c r="C43" s="435">
        <v>65.98</v>
      </c>
      <c r="D43" s="435">
        <v>13.196000000000002</v>
      </c>
      <c r="E43" s="44">
        <v>69.93</v>
      </c>
      <c r="F43" s="48"/>
      <c r="G43" s="44"/>
      <c r="H43" s="17"/>
    </row>
    <row r="44" spans="1:8" ht="11.25">
      <c r="A44" s="34">
        <v>80</v>
      </c>
      <c r="B44" s="166">
        <v>134.09</v>
      </c>
      <c r="C44" s="435">
        <v>67.045</v>
      </c>
      <c r="D44" s="435">
        <v>13.409</v>
      </c>
      <c r="E44" s="44">
        <v>71.06</v>
      </c>
      <c r="F44" s="48"/>
      <c r="G44" s="44"/>
      <c r="H44" s="17"/>
    </row>
    <row r="45" spans="1:8" ht="11.25">
      <c r="A45" s="34">
        <v>85</v>
      </c>
      <c r="B45" s="166">
        <v>136.22</v>
      </c>
      <c r="C45" s="435">
        <v>68.11</v>
      </c>
      <c r="D45" s="435">
        <v>13.622</v>
      </c>
      <c r="E45" s="44">
        <v>72.19</v>
      </c>
      <c r="F45" s="48"/>
      <c r="G45" s="44"/>
      <c r="H45" s="17"/>
    </row>
    <row r="46" spans="1:7" ht="11.25">
      <c r="A46" s="34">
        <v>90</v>
      </c>
      <c r="B46" s="166">
        <v>138.35</v>
      </c>
      <c r="C46" s="435">
        <v>69.175</v>
      </c>
      <c r="D46" s="435">
        <v>13.835</v>
      </c>
      <c r="E46" s="44">
        <v>73.32</v>
      </c>
      <c r="F46" s="48"/>
      <c r="G46" s="44"/>
    </row>
    <row r="47" spans="1:7" ht="11.25">
      <c r="A47" s="34">
        <v>95</v>
      </c>
      <c r="B47" s="166">
        <v>140.48</v>
      </c>
      <c r="C47" s="435">
        <v>70.24</v>
      </c>
      <c r="D47" s="435">
        <v>14.047999999999998</v>
      </c>
      <c r="E47" s="44">
        <v>74.45</v>
      </c>
      <c r="F47" s="48"/>
      <c r="G47" s="44"/>
    </row>
    <row r="48" spans="1:7" ht="12" thickBot="1">
      <c r="A48" s="92">
        <v>100</v>
      </c>
      <c r="B48" s="167">
        <v>142.62</v>
      </c>
      <c r="C48" s="439">
        <v>71.31</v>
      </c>
      <c r="D48" s="439">
        <v>14.262</v>
      </c>
      <c r="E48" s="163">
        <v>75.58</v>
      </c>
      <c r="F48" s="122"/>
      <c r="G48" s="163"/>
    </row>
    <row r="49" spans="1:7" ht="11.25">
      <c r="A49" s="83">
        <v>105</v>
      </c>
      <c r="B49" s="430">
        <v>144.75</v>
      </c>
      <c r="C49" s="437">
        <v>72.375</v>
      </c>
      <c r="D49" s="437">
        <v>14.475</v>
      </c>
      <c r="E49" s="43">
        <v>76.71</v>
      </c>
      <c r="F49" s="121"/>
      <c r="G49" s="120"/>
    </row>
    <row r="50" spans="1:7" ht="11.25">
      <c r="A50" s="34">
        <v>110</v>
      </c>
      <c r="B50" s="166">
        <v>146.88</v>
      </c>
      <c r="C50" s="435">
        <v>73.44</v>
      </c>
      <c r="D50" s="435">
        <v>14.687999999999999</v>
      </c>
      <c r="E50" s="44">
        <v>77.84</v>
      </c>
      <c r="F50" s="48"/>
      <c r="G50" s="44"/>
    </row>
    <row r="51" spans="1:7" ht="11.25">
      <c r="A51" s="34">
        <v>115</v>
      </c>
      <c r="B51" s="166">
        <v>149.01</v>
      </c>
      <c r="C51" s="435">
        <v>74.505</v>
      </c>
      <c r="D51" s="435">
        <v>14.901</v>
      </c>
      <c r="E51" s="44">
        <v>78.97</v>
      </c>
      <c r="F51" s="48"/>
      <c r="G51" s="44"/>
    </row>
    <row r="52" spans="1:7" ht="11.25">
      <c r="A52" s="34">
        <v>120</v>
      </c>
      <c r="B52" s="166">
        <v>151.14</v>
      </c>
      <c r="C52" s="435">
        <v>75.57</v>
      </c>
      <c r="D52" s="435">
        <v>15.113999999999999</v>
      </c>
      <c r="E52" s="44">
        <v>80.09</v>
      </c>
      <c r="F52" s="48"/>
      <c r="G52" s="44"/>
    </row>
    <row r="53" spans="1:7" ht="11.25">
      <c r="A53" s="34">
        <v>125</v>
      </c>
      <c r="B53" s="166">
        <v>153.27</v>
      </c>
      <c r="C53" s="435">
        <v>76.635</v>
      </c>
      <c r="D53" s="435">
        <v>15.327000000000002</v>
      </c>
      <c r="E53" s="44">
        <v>81.32</v>
      </c>
      <c r="F53" s="48"/>
      <c r="G53" s="44"/>
    </row>
    <row r="54" spans="1:7" ht="11.25">
      <c r="A54" s="34">
        <v>130</v>
      </c>
      <c r="B54" s="166">
        <v>155.4</v>
      </c>
      <c r="C54" s="435">
        <v>77.7</v>
      </c>
      <c r="D54" s="435">
        <v>15.54</v>
      </c>
      <c r="E54" s="44">
        <v>82.35</v>
      </c>
      <c r="F54" s="48"/>
      <c r="G54" s="44"/>
    </row>
    <row r="55" spans="1:7" ht="11.25">
      <c r="A55" s="34">
        <v>135</v>
      </c>
      <c r="B55" s="166">
        <v>157.53</v>
      </c>
      <c r="C55" s="435">
        <v>78.765</v>
      </c>
      <c r="D55" s="435">
        <v>15.753</v>
      </c>
      <c r="E55" s="44">
        <v>83.48</v>
      </c>
      <c r="F55" s="48"/>
      <c r="G55" s="44"/>
    </row>
    <row r="56" spans="1:7" ht="11.25">
      <c r="A56" s="34">
        <v>140</v>
      </c>
      <c r="B56" s="166">
        <v>159.66</v>
      </c>
      <c r="C56" s="435">
        <v>79.83</v>
      </c>
      <c r="D56" s="435">
        <v>15.966</v>
      </c>
      <c r="E56" s="44">
        <v>84.61</v>
      </c>
      <c r="F56" s="48"/>
      <c r="G56" s="44"/>
    </row>
    <row r="57" spans="1:7" ht="11.25">
      <c r="A57" s="34">
        <v>145</v>
      </c>
      <c r="B57" s="166">
        <v>161.79</v>
      </c>
      <c r="C57" s="435">
        <v>80.895</v>
      </c>
      <c r="D57" s="435">
        <v>16.179</v>
      </c>
      <c r="E57" s="44">
        <v>85.74</v>
      </c>
      <c r="F57" s="48"/>
      <c r="G57" s="44"/>
    </row>
    <row r="58" spans="1:7" ht="12" thickBot="1">
      <c r="A58" s="92">
        <v>150</v>
      </c>
      <c r="B58" s="168">
        <v>163.92</v>
      </c>
      <c r="C58" s="436">
        <v>81.96</v>
      </c>
      <c r="D58" s="436">
        <v>16.392</v>
      </c>
      <c r="E58" s="169">
        <v>86.87</v>
      </c>
      <c r="F58" s="122"/>
      <c r="G58" s="163"/>
    </row>
    <row r="59" spans="1:7" ht="11.25">
      <c r="A59" s="83">
        <v>155</v>
      </c>
      <c r="B59" s="175">
        <v>166.05</v>
      </c>
      <c r="C59" s="434">
        <v>83.025</v>
      </c>
      <c r="D59" s="434">
        <v>16.605</v>
      </c>
      <c r="E59" s="120">
        <v>88</v>
      </c>
      <c r="F59" s="121"/>
      <c r="G59" s="120"/>
    </row>
    <row r="60" spans="1:7" ht="11.25">
      <c r="A60" s="34">
        <v>160</v>
      </c>
      <c r="B60" s="166">
        <v>168.19</v>
      </c>
      <c r="C60" s="435">
        <v>84.095</v>
      </c>
      <c r="D60" s="435">
        <v>16.819</v>
      </c>
      <c r="E60" s="44">
        <v>89.13</v>
      </c>
      <c r="F60" s="48"/>
      <c r="G60" s="44"/>
    </row>
    <row r="61" spans="1:7" ht="11.25">
      <c r="A61" s="34">
        <v>165</v>
      </c>
      <c r="B61" s="166">
        <v>170.32</v>
      </c>
      <c r="C61" s="435">
        <v>85.16</v>
      </c>
      <c r="D61" s="435">
        <v>17.032</v>
      </c>
      <c r="E61" s="44">
        <v>90.25</v>
      </c>
      <c r="F61" s="48"/>
      <c r="G61" s="44"/>
    </row>
    <row r="62" spans="1:7" ht="11.25">
      <c r="A62" s="34">
        <v>170</v>
      </c>
      <c r="B62" s="166">
        <v>172.45</v>
      </c>
      <c r="C62" s="435">
        <v>86.225</v>
      </c>
      <c r="D62" s="435">
        <v>17.245</v>
      </c>
      <c r="E62" s="44">
        <v>91.38</v>
      </c>
      <c r="F62" s="48"/>
      <c r="G62" s="44"/>
    </row>
    <row r="63" spans="1:7" ht="11.25">
      <c r="A63" s="34">
        <v>175</v>
      </c>
      <c r="B63" s="166">
        <v>174.58</v>
      </c>
      <c r="C63" s="435">
        <v>87.29</v>
      </c>
      <c r="D63" s="435">
        <v>17.458000000000002</v>
      </c>
      <c r="E63" s="44">
        <v>92.51</v>
      </c>
      <c r="F63" s="48"/>
      <c r="G63" s="44"/>
    </row>
    <row r="64" spans="1:7" ht="11.25">
      <c r="A64" s="34">
        <v>180</v>
      </c>
      <c r="B64" s="166">
        <v>176.71</v>
      </c>
      <c r="C64" s="435">
        <v>88.355</v>
      </c>
      <c r="D64" s="435">
        <v>17.671</v>
      </c>
      <c r="E64" s="44">
        <v>93.64</v>
      </c>
      <c r="F64" s="48"/>
      <c r="G64" s="44"/>
    </row>
    <row r="65" spans="1:7" ht="11.25">
      <c r="A65" s="34">
        <v>185</v>
      </c>
      <c r="B65" s="166">
        <v>178.84</v>
      </c>
      <c r="C65" s="435">
        <v>89.42</v>
      </c>
      <c r="D65" s="435">
        <v>17.884</v>
      </c>
      <c r="E65" s="44"/>
      <c r="F65" s="48"/>
      <c r="G65" s="44"/>
    </row>
    <row r="66" spans="1:7" ht="11.25">
      <c r="A66" s="34">
        <v>190</v>
      </c>
      <c r="B66" s="166">
        <v>180.97</v>
      </c>
      <c r="C66" s="435">
        <v>90.485</v>
      </c>
      <c r="D66" s="435">
        <v>18.097</v>
      </c>
      <c r="E66" s="44"/>
      <c r="F66" s="48"/>
      <c r="G66" s="44"/>
    </row>
    <row r="67" spans="1:7" ht="11.25">
      <c r="A67" s="34">
        <v>195</v>
      </c>
      <c r="B67" s="166">
        <v>183.1</v>
      </c>
      <c r="C67" s="435">
        <v>91.55</v>
      </c>
      <c r="D67" s="435">
        <v>18.31</v>
      </c>
      <c r="E67" s="44"/>
      <c r="F67" s="48"/>
      <c r="G67" s="44"/>
    </row>
    <row r="68" spans="1:7" ht="12" thickBot="1">
      <c r="A68" s="92">
        <v>200</v>
      </c>
      <c r="B68" s="167">
        <v>185.23</v>
      </c>
      <c r="C68" s="439">
        <v>92.615</v>
      </c>
      <c r="D68" s="439">
        <v>18.523</v>
      </c>
      <c r="E68" s="163"/>
      <c r="F68" s="122"/>
      <c r="G68" s="163"/>
    </row>
    <row r="69" spans="1:7" ht="11.25">
      <c r="A69" s="13" t="s">
        <v>126</v>
      </c>
      <c r="B69" s="45"/>
      <c r="C69" s="98"/>
      <c r="D69" s="98"/>
      <c r="E69" s="21"/>
      <c r="F69" s="21"/>
      <c r="G69" s="21"/>
    </row>
    <row r="70" spans="1:7" ht="11.25">
      <c r="A70" s="19"/>
      <c r="B70" s="45"/>
      <c r="C70" s="98"/>
      <c r="D70" s="98"/>
      <c r="E70" s="21"/>
      <c r="F70" s="21"/>
      <c r="G70" s="21"/>
    </row>
    <row r="71" spans="1:7" ht="11.25">
      <c r="A71" s="39"/>
      <c r="B71" s="45"/>
      <c r="C71" s="98"/>
      <c r="D71" s="98"/>
      <c r="E71" s="21"/>
      <c r="F71" s="21"/>
      <c r="G71" s="21"/>
    </row>
  </sheetData>
  <sheetProtection sheet="1" objects="1" scenarios="1"/>
  <mergeCells count="2">
    <mergeCell ref="A1:G1"/>
    <mergeCell ref="A2:G2"/>
  </mergeCells>
  <hyperlinks>
    <hyperlink ref="A4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"/>
    </sheetView>
  </sheetViews>
  <sheetFormatPr defaultColWidth="9.125" defaultRowHeight="12.75"/>
  <cols>
    <col min="1" max="16384" width="9.125" style="13" customWidth="1"/>
  </cols>
  <sheetData>
    <row r="1" spans="1:8" s="10" customFormat="1" ht="15.75">
      <c r="A1" s="649" t="s">
        <v>103</v>
      </c>
      <c r="B1" s="649"/>
      <c r="C1" s="649"/>
      <c r="D1" s="649"/>
      <c r="E1" s="649"/>
      <c r="F1" s="649"/>
      <c r="G1" s="649"/>
      <c r="H1" s="649"/>
    </row>
    <row r="2" spans="1:8" s="10" customFormat="1" ht="7.5" customHeight="1">
      <c r="A2" s="441"/>
      <c r="B2" s="441"/>
      <c r="C2" s="441"/>
      <c r="D2" s="441"/>
      <c r="E2" s="441"/>
      <c r="F2" s="441"/>
      <c r="G2" s="441"/>
      <c r="H2" s="441"/>
    </row>
    <row r="3" spans="1:8" ht="12">
      <c r="A3" s="23"/>
      <c r="B3" s="446" t="s">
        <v>159</v>
      </c>
      <c r="C3" s="273"/>
      <c r="D3" s="273"/>
      <c r="E3" s="548" t="s">
        <v>224</v>
      </c>
      <c r="F3" s="24"/>
      <c r="G3" s="287"/>
      <c r="H3" s="24"/>
    </row>
    <row r="4" spans="1:8" ht="12.75" thickBot="1">
      <c r="A4" s="585" t="str">
        <f>Оглавление!C7</f>
        <v>Ver. 1.06</v>
      </c>
      <c r="B4" s="446"/>
      <c r="C4" s="273"/>
      <c r="D4" s="273"/>
      <c r="E4" s="548" t="s">
        <v>226</v>
      </c>
      <c r="F4" s="24"/>
      <c r="G4" s="287"/>
      <c r="H4" s="24"/>
    </row>
    <row r="5" spans="1:8" ht="12" thickBot="1">
      <c r="A5" s="26"/>
      <c r="B5" s="440" t="s">
        <v>201</v>
      </c>
      <c r="C5" s="300"/>
      <c r="D5" s="300"/>
      <c r="E5" s="300"/>
      <c r="F5" s="301"/>
      <c r="G5" s="28"/>
      <c r="H5" s="103"/>
    </row>
    <row r="6" spans="1:8" ht="11.25">
      <c r="A6" s="546" t="s">
        <v>18</v>
      </c>
      <c r="B6" s="650" t="s">
        <v>104</v>
      </c>
      <c r="C6" s="651"/>
      <c r="D6" s="650" t="s">
        <v>106</v>
      </c>
      <c r="E6" s="651"/>
      <c r="F6" s="650" t="s">
        <v>107</v>
      </c>
      <c r="G6" s="651"/>
      <c r="H6" s="302"/>
    </row>
    <row r="7" spans="1:8" ht="12" thickBot="1">
      <c r="A7" s="546" t="s">
        <v>10</v>
      </c>
      <c r="B7" s="652" t="s">
        <v>105</v>
      </c>
      <c r="C7" s="653"/>
      <c r="D7" s="652" t="s">
        <v>199</v>
      </c>
      <c r="E7" s="653"/>
      <c r="F7" s="652" t="s">
        <v>200</v>
      </c>
      <c r="G7" s="653"/>
      <c r="H7" s="303"/>
    </row>
    <row r="8" spans="1:8" ht="12" thickBot="1">
      <c r="A8" s="20"/>
      <c r="B8" s="99" t="s">
        <v>87</v>
      </c>
      <c r="C8" s="306" t="s">
        <v>86</v>
      </c>
      <c r="D8" s="307" t="s">
        <v>87</v>
      </c>
      <c r="E8" s="306" t="s">
        <v>86</v>
      </c>
      <c r="F8" s="57" t="s">
        <v>87</v>
      </c>
      <c r="G8" s="184" t="s">
        <v>86</v>
      </c>
      <c r="H8" s="308"/>
    </row>
    <row r="9" spans="1:8" ht="11.25">
      <c r="A9" s="83">
        <v>-260</v>
      </c>
      <c r="B9" s="191"/>
      <c r="C9" s="188"/>
      <c r="D9" s="193"/>
      <c r="E9" s="106"/>
      <c r="F9" s="265"/>
      <c r="G9" s="106"/>
      <c r="H9" s="266"/>
    </row>
    <row r="10" spans="1:8" ht="11.25">
      <c r="A10" s="30">
        <v>-250</v>
      </c>
      <c r="B10" s="185"/>
      <c r="C10" s="186"/>
      <c r="D10" s="189"/>
      <c r="E10" s="61"/>
      <c r="F10" s="60"/>
      <c r="G10" s="61"/>
      <c r="H10" s="252"/>
    </row>
    <row r="11" spans="1:8" ht="11.25">
      <c r="A11" s="90">
        <v>-200</v>
      </c>
      <c r="B11" s="290">
        <v>18.52</v>
      </c>
      <c r="C11" s="43">
        <v>9.26</v>
      </c>
      <c r="D11" s="62">
        <v>17.47</v>
      </c>
      <c r="E11" s="61">
        <v>8.735</v>
      </c>
      <c r="F11" s="62">
        <v>17.08</v>
      </c>
      <c r="G11" s="61">
        <v>8.54</v>
      </c>
      <c r="H11" s="252"/>
    </row>
    <row r="12" spans="1:8" ht="12" thickBot="1">
      <c r="A12" s="35">
        <v>-150</v>
      </c>
      <c r="B12" s="289">
        <v>39.72</v>
      </c>
      <c r="C12" s="304">
        <v>19.86</v>
      </c>
      <c r="D12" s="65">
        <v>38.95</v>
      </c>
      <c r="E12" s="66">
        <v>19.475</v>
      </c>
      <c r="F12" s="289">
        <v>38.65</v>
      </c>
      <c r="G12" s="66">
        <v>19.325</v>
      </c>
      <c r="H12" s="253"/>
    </row>
    <row r="13" spans="1:8" ht="11.25">
      <c r="A13" s="90">
        <v>-100</v>
      </c>
      <c r="B13" s="290">
        <v>60.26</v>
      </c>
      <c r="C13" s="43">
        <v>30.13</v>
      </c>
      <c r="D13" s="70">
        <v>59.75</v>
      </c>
      <c r="E13" s="59">
        <v>29.875</v>
      </c>
      <c r="F13" s="290">
        <v>59.54</v>
      </c>
      <c r="G13" s="59">
        <v>29.77</v>
      </c>
      <c r="H13" s="249"/>
    </row>
    <row r="14" spans="1:8" ht="11.25">
      <c r="A14" s="30">
        <v>-90</v>
      </c>
      <c r="B14" s="290">
        <v>64.3</v>
      </c>
      <c r="C14" s="43">
        <v>32.15</v>
      </c>
      <c r="D14" s="62">
        <v>63.84</v>
      </c>
      <c r="E14" s="61">
        <v>31.92</v>
      </c>
      <c r="F14" s="290">
        <v>63.66</v>
      </c>
      <c r="G14" s="61">
        <v>31.83</v>
      </c>
      <c r="H14" s="252"/>
    </row>
    <row r="15" spans="1:8" ht="11.25">
      <c r="A15" s="30">
        <v>-80</v>
      </c>
      <c r="B15" s="290">
        <v>68.33</v>
      </c>
      <c r="C15" s="43">
        <v>34.165</v>
      </c>
      <c r="D15" s="62">
        <v>67.92</v>
      </c>
      <c r="E15" s="61">
        <v>33.96</v>
      </c>
      <c r="F15" s="290">
        <v>67.76</v>
      </c>
      <c r="G15" s="61">
        <v>33.88</v>
      </c>
      <c r="H15" s="252"/>
    </row>
    <row r="16" spans="1:8" ht="11.25">
      <c r="A16" s="30">
        <v>-70</v>
      </c>
      <c r="B16" s="290">
        <v>72.33</v>
      </c>
      <c r="C16" s="43">
        <v>36.165</v>
      </c>
      <c r="D16" s="62">
        <v>71.98</v>
      </c>
      <c r="E16" s="61">
        <v>35.99</v>
      </c>
      <c r="F16" s="290">
        <v>71.84</v>
      </c>
      <c r="G16" s="61">
        <v>35.92</v>
      </c>
      <c r="H16" s="252"/>
    </row>
    <row r="17" spans="1:8" ht="12" thickBot="1">
      <c r="A17" s="82">
        <v>-60</v>
      </c>
      <c r="B17" s="291">
        <v>76.33</v>
      </c>
      <c r="C17" s="117">
        <v>38.165</v>
      </c>
      <c r="D17" s="63">
        <v>76.03</v>
      </c>
      <c r="E17" s="64">
        <v>38.015</v>
      </c>
      <c r="F17" s="291">
        <v>75.9</v>
      </c>
      <c r="G17" s="64">
        <v>37.95</v>
      </c>
      <c r="H17" s="288"/>
    </row>
    <row r="18" spans="1:8" ht="11.25">
      <c r="A18" s="89">
        <v>-50</v>
      </c>
      <c r="B18" s="241">
        <v>80.31</v>
      </c>
      <c r="C18" s="120">
        <v>40.155</v>
      </c>
      <c r="D18" s="299">
        <v>80.05</v>
      </c>
      <c r="E18" s="106">
        <v>40.025</v>
      </c>
      <c r="F18" s="292">
        <v>79.95</v>
      </c>
      <c r="G18" s="106">
        <v>39.975</v>
      </c>
      <c r="H18" s="266"/>
    </row>
    <row r="19" spans="1:8" ht="11.25">
      <c r="A19" s="30">
        <v>-40</v>
      </c>
      <c r="B19" s="78">
        <v>84.27</v>
      </c>
      <c r="C19" s="43">
        <v>42.135</v>
      </c>
      <c r="D19" s="62">
        <v>84.07</v>
      </c>
      <c r="E19" s="61">
        <v>42.035</v>
      </c>
      <c r="F19" s="290">
        <v>83.99</v>
      </c>
      <c r="G19" s="61">
        <v>41.995</v>
      </c>
      <c r="H19" s="252"/>
    </row>
    <row r="20" spans="1:8" ht="11.25">
      <c r="A20" s="30">
        <v>-30</v>
      </c>
      <c r="B20" s="78">
        <v>88.22</v>
      </c>
      <c r="C20" s="43">
        <v>44.11</v>
      </c>
      <c r="D20" s="62">
        <v>88.07</v>
      </c>
      <c r="E20" s="61">
        <v>44.035</v>
      </c>
      <c r="F20" s="290">
        <v>88.01</v>
      </c>
      <c r="G20" s="61">
        <v>44.005</v>
      </c>
      <c r="H20" s="252"/>
    </row>
    <row r="21" spans="1:8" ht="11.25">
      <c r="A21" s="34">
        <v>-20</v>
      </c>
      <c r="B21" s="78">
        <v>92.16</v>
      </c>
      <c r="C21" s="43">
        <v>46.08</v>
      </c>
      <c r="D21" s="62">
        <v>92.06</v>
      </c>
      <c r="E21" s="61">
        <v>46.03</v>
      </c>
      <c r="F21" s="293">
        <v>92.02</v>
      </c>
      <c r="G21" s="61">
        <v>46.01</v>
      </c>
      <c r="H21" s="252"/>
    </row>
    <row r="22" spans="1:8" ht="12" thickBot="1">
      <c r="A22" s="56">
        <v>-10</v>
      </c>
      <c r="B22" s="79">
        <v>96.09</v>
      </c>
      <c r="C22" s="304">
        <v>48.045</v>
      </c>
      <c r="D22" s="65">
        <v>96.04</v>
      </c>
      <c r="E22" s="66">
        <v>48.02</v>
      </c>
      <c r="F22" s="294">
        <v>96.02</v>
      </c>
      <c r="G22" s="66">
        <v>48.01</v>
      </c>
      <c r="H22" s="253"/>
    </row>
    <row r="23" spans="1:8" ht="12" thickBot="1">
      <c r="A23" s="71">
        <v>0</v>
      </c>
      <c r="B23" s="72">
        <v>100</v>
      </c>
      <c r="C23" s="118">
        <v>50</v>
      </c>
      <c r="D23" s="72">
        <v>100</v>
      </c>
      <c r="E23" s="115">
        <v>50</v>
      </c>
      <c r="F23" s="295">
        <v>100</v>
      </c>
      <c r="G23" s="115">
        <v>50</v>
      </c>
      <c r="H23" s="251"/>
    </row>
    <row r="24" spans="1:8" ht="11.25">
      <c r="A24" s="80">
        <v>10</v>
      </c>
      <c r="B24" s="296">
        <v>103.9</v>
      </c>
      <c r="C24" s="43">
        <v>51.95</v>
      </c>
      <c r="D24" s="296">
        <v>103.95</v>
      </c>
      <c r="E24" s="59">
        <v>51.975</v>
      </c>
      <c r="F24" s="296">
        <v>103.97</v>
      </c>
      <c r="G24" s="59">
        <v>51.985</v>
      </c>
      <c r="H24" s="249"/>
    </row>
    <row r="25" spans="1:8" ht="11.25">
      <c r="A25" s="30">
        <v>20</v>
      </c>
      <c r="B25" s="78">
        <v>107.79</v>
      </c>
      <c r="C25" s="43">
        <v>53.895</v>
      </c>
      <c r="D25" s="62">
        <v>107.89</v>
      </c>
      <c r="E25" s="61">
        <v>53.945</v>
      </c>
      <c r="F25" s="290">
        <v>107.93</v>
      </c>
      <c r="G25" s="61">
        <v>53.965</v>
      </c>
      <c r="H25" s="252"/>
    </row>
    <row r="26" spans="1:8" ht="11.25">
      <c r="A26" s="30">
        <v>30</v>
      </c>
      <c r="B26" s="78">
        <v>111.67</v>
      </c>
      <c r="C26" s="43">
        <v>55.835</v>
      </c>
      <c r="D26" s="62">
        <v>111.82</v>
      </c>
      <c r="E26" s="61">
        <v>55.91</v>
      </c>
      <c r="F26" s="290">
        <v>111.88</v>
      </c>
      <c r="G26" s="61">
        <v>55.94</v>
      </c>
      <c r="H26" s="252"/>
    </row>
    <row r="27" spans="1:8" ht="11.25">
      <c r="A27" s="30">
        <v>40</v>
      </c>
      <c r="B27" s="78">
        <v>115.54</v>
      </c>
      <c r="C27" s="43">
        <v>57.77</v>
      </c>
      <c r="D27" s="62">
        <v>115.74</v>
      </c>
      <c r="E27" s="61">
        <v>57.87</v>
      </c>
      <c r="F27" s="290">
        <v>115.82</v>
      </c>
      <c r="G27" s="61">
        <v>57.91</v>
      </c>
      <c r="H27" s="252"/>
    </row>
    <row r="28" spans="1:8" ht="12" thickBot="1">
      <c r="A28" s="112">
        <v>50</v>
      </c>
      <c r="B28" s="305">
        <v>119.4</v>
      </c>
      <c r="C28" s="117">
        <v>59.7</v>
      </c>
      <c r="D28" s="63">
        <v>119.65</v>
      </c>
      <c r="E28" s="64">
        <v>59.825</v>
      </c>
      <c r="F28" s="291">
        <v>119.75</v>
      </c>
      <c r="G28" s="64">
        <v>59.875</v>
      </c>
      <c r="H28" s="288"/>
    </row>
    <row r="29" spans="1:8" ht="11.25">
      <c r="A29" s="83">
        <v>60</v>
      </c>
      <c r="B29" s="241">
        <v>123.24</v>
      </c>
      <c r="C29" s="120">
        <v>61.62</v>
      </c>
      <c r="D29" s="299">
        <v>123.54</v>
      </c>
      <c r="E29" s="106">
        <v>61.77</v>
      </c>
      <c r="F29" s="297">
        <v>123.66</v>
      </c>
      <c r="G29" s="106">
        <v>61.83</v>
      </c>
      <c r="H29" s="266"/>
    </row>
    <row r="30" spans="1:8" ht="11.25">
      <c r="A30" s="30">
        <v>70</v>
      </c>
      <c r="B30" s="78">
        <v>127.08</v>
      </c>
      <c r="C30" s="43">
        <v>63.54</v>
      </c>
      <c r="D30" s="62">
        <v>127.42</v>
      </c>
      <c r="E30" s="61">
        <v>63.71</v>
      </c>
      <c r="F30" s="290">
        <v>127.56</v>
      </c>
      <c r="G30" s="61">
        <v>63.78</v>
      </c>
      <c r="H30" s="252"/>
    </row>
    <row r="31" spans="1:8" ht="11.25">
      <c r="A31" s="30">
        <v>80</v>
      </c>
      <c r="B31" s="78">
        <v>130.9</v>
      </c>
      <c r="C31" s="43">
        <v>65.45</v>
      </c>
      <c r="D31" s="62">
        <v>131.29</v>
      </c>
      <c r="E31" s="61">
        <v>65.645</v>
      </c>
      <c r="F31" s="290">
        <v>131.45</v>
      </c>
      <c r="G31" s="61">
        <v>65.725</v>
      </c>
      <c r="H31" s="252"/>
    </row>
    <row r="32" spans="1:8" ht="11.25">
      <c r="A32" s="34">
        <v>90</v>
      </c>
      <c r="B32" s="78">
        <v>134.71</v>
      </c>
      <c r="C32" s="43">
        <v>67.355</v>
      </c>
      <c r="D32" s="62">
        <v>135.15</v>
      </c>
      <c r="E32" s="61">
        <v>67.575</v>
      </c>
      <c r="F32" s="62">
        <v>135.33</v>
      </c>
      <c r="G32" s="61">
        <v>67.665</v>
      </c>
      <c r="H32" s="252"/>
    </row>
    <row r="33" spans="1:8" ht="12" thickBot="1">
      <c r="A33" s="92">
        <v>100</v>
      </c>
      <c r="B33" s="79">
        <v>138.51</v>
      </c>
      <c r="C33" s="304">
        <v>69.255</v>
      </c>
      <c r="D33" s="65">
        <v>139</v>
      </c>
      <c r="E33" s="66">
        <v>69.5</v>
      </c>
      <c r="F33" s="65">
        <v>139.2</v>
      </c>
      <c r="G33" s="66">
        <v>69.6</v>
      </c>
      <c r="H33" s="253"/>
    </row>
    <row r="34" spans="1:8" ht="11.25">
      <c r="A34" s="30">
        <v>110</v>
      </c>
      <c r="B34" s="77">
        <v>142.29</v>
      </c>
      <c r="C34" s="43">
        <v>71.145</v>
      </c>
      <c r="D34" s="70">
        <v>142.84</v>
      </c>
      <c r="E34" s="59">
        <v>71.42</v>
      </c>
      <c r="F34" s="70">
        <v>143.06</v>
      </c>
      <c r="G34" s="59">
        <v>71.53</v>
      </c>
      <c r="H34" s="249"/>
    </row>
    <row r="35" spans="1:8" ht="11.25">
      <c r="A35" s="34">
        <v>120</v>
      </c>
      <c r="B35" s="78">
        <v>146.07</v>
      </c>
      <c r="C35" s="43">
        <v>73.035</v>
      </c>
      <c r="D35" s="62">
        <v>146.66</v>
      </c>
      <c r="E35" s="61">
        <v>73.33</v>
      </c>
      <c r="F35" s="62">
        <v>146.9</v>
      </c>
      <c r="G35" s="61">
        <v>73.45</v>
      </c>
      <c r="H35" s="252"/>
    </row>
    <row r="36" spans="1:8" ht="11.25">
      <c r="A36" s="34">
        <v>130</v>
      </c>
      <c r="B36" s="78">
        <v>149.83</v>
      </c>
      <c r="C36" s="43">
        <v>74.915</v>
      </c>
      <c r="D36" s="62">
        <v>150.47</v>
      </c>
      <c r="E36" s="61">
        <v>75.235</v>
      </c>
      <c r="F36" s="62">
        <v>150.73</v>
      </c>
      <c r="G36" s="61">
        <v>75.365</v>
      </c>
      <c r="H36" s="252"/>
    </row>
    <row r="37" spans="1:8" ht="11.25">
      <c r="A37" s="34">
        <v>140</v>
      </c>
      <c r="B37" s="78">
        <v>153.58</v>
      </c>
      <c r="C37" s="43">
        <v>76.79</v>
      </c>
      <c r="D37" s="62">
        <v>154.27</v>
      </c>
      <c r="E37" s="61">
        <v>77.135</v>
      </c>
      <c r="F37" s="62">
        <v>154.55</v>
      </c>
      <c r="G37" s="61">
        <v>77.275</v>
      </c>
      <c r="H37" s="252"/>
    </row>
    <row r="38" spans="1:8" ht="12" thickBot="1">
      <c r="A38" s="113">
        <v>150</v>
      </c>
      <c r="B38" s="305">
        <v>157.33</v>
      </c>
      <c r="C38" s="117">
        <v>78.665</v>
      </c>
      <c r="D38" s="63">
        <v>158.06</v>
      </c>
      <c r="E38" s="64">
        <v>79.03</v>
      </c>
      <c r="F38" s="63">
        <v>158.36</v>
      </c>
      <c r="G38" s="64">
        <v>79.18</v>
      </c>
      <c r="H38" s="288"/>
    </row>
    <row r="39" spans="1:8" ht="11.25">
      <c r="A39" s="40">
        <v>160</v>
      </c>
      <c r="B39" s="241">
        <v>161.05</v>
      </c>
      <c r="C39" s="120">
        <v>80.525</v>
      </c>
      <c r="D39" s="299">
        <v>161.84</v>
      </c>
      <c r="E39" s="106">
        <v>80.92</v>
      </c>
      <c r="F39" s="298">
        <v>162.16</v>
      </c>
      <c r="G39" s="106">
        <v>81.08</v>
      </c>
      <c r="H39" s="266"/>
    </row>
    <row r="40" spans="1:8" ht="11.25">
      <c r="A40" s="34">
        <v>170</v>
      </c>
      <c r="B40" s="78">
        <v>164.77</v>
      </c>
      <c r="C40" s="43">
        <v>82.385</v>
      </c>
      <c r="D40" s="62">
        <v>165.61</v>
      </c>
      <c r="E40" s="61">
        <v>82.805</v>
      </c>
      <c r="F40" s="62">
        <v>165.94</v>
      </c>
      <c r="G40" s="61">
        <v>82.97</v>
      </c>
      <c r="H40" s="252"/>
    </row>
    <row r="41" spans="1:8" ht="11.25">
      <c r="A41" s="34">
        <v>180</v>
      </c>
      <c r="B41" s="78">
        <v>168.48</v>
      </c>
      <c r="C41" s="43">
        <v>84.24</v>
      </c>
      <c r="D41" s="62">
        <v>169.36</v>
      </c>
      <c r="E41" s="61">
        <v>84.68</v>
      </c>
      <c r="F41" s="62">
        <v>169.71</v>
      </c>
      <c r="G41" s="61">
        <v>84.855</v>
      </c>
      <c r="H41" s="252"/>
    </row>
    <row r="42" spans="1:8" ht="11.25">
      <c r="A42" s="34">
        <v>190</v>
      </c>
      <c r="B42" s="78">
        <v>172.17</v>
      </c>
      <c r="C42" s="43">
        <v>86.085</v>
      </c>
      <c r="D42" s="62">
        <v>173.1</v>
      </c>
      <c r="E42" s="61">
        <v>86.55</v>
      </c>
      <c r="F42" s="62">
        <v>173.48</v>
      </c>
      <c r="G42" s="61">
        <v>86.74</v>
      </c>
      <c r="H42" s="252"/>
    </row>
    <row r="43" spans="1:8" ht="12" thickBot="1">
      <c r="A43" s="92">
        <v>200</v>
      </c>
      <c r="B43" s="79">
        <v>175.86</v>
      </c>
      <c r="C43" s="304">
        <v>87.93</v>
      </c>
      <c r="D43" s="65">
        <v>176.83</v>
      </c>
      <c r="E43" s="66">
        <v>88.415</v>
      </c>
      <c r="F43" s="65">
        <v>177.23</v>
      </c>
      <c r="G43" s="66">
        <v>88.615</v>
      </c>
      <c r="H43" s="253"/>
    </row>
    <row r="44" spans="1:8" ht="11.25">
      <c r="A44" s="30">
        <v>210</v>
      </c>
      <c r="B44" s="77">
        <v>179.53</v>
      </c>
      <c r="C44" s="43">
        <v>89.765</v>
      </c>
      <c r="D44" s="70">
        <v>180.55</v>
      </c>
      <c r="E44" s="59">
        <v>90.275</v>
      </c>
      <c r="F44" s="70">
        <v>180.96</v>
      </c>
      <c r="G44" s="59">
        <v>90.48</v>
      </c>
      <c r="H44" s="249"/>
    </row>
    <row r="45" spans="1:8" ht="11.25">
      <c r="A45" s="34">
        <v>220</v>
      </c>
      <c r="B45" s="78">
        <v>183.19</v>
      </c>
      <c r="C45" s="43">
        <v>91.595</v>
      </c>
      <c r="D45" s="62">
        <v>184.26</v>
      </c>
      <c r="E45" s="61">
        <v>92.13</v>
      </c>
      <c r="F45" s="62">
        <v>184.69</v>
      </c>
      <c r="G45" s="61">
        <v>92.345</v>
      </c>
      <c r="H45" s="252"/>
    </row>
    <row r="46" spans="1:8" ht="11.25">
      <c r="A46" s="34">
        <v>230</v>
      </c>
      <c r="B46" s="78">
        <v>186.84</v>
      </c>
      <c r="C46" s="43">
        <v>93.42</v>
      </c>
      <c r="D46" s="62">
        <v>187.96</v>
      </c>
      <c r="E46" s="61">
        <v>93.98</v>
      </c>
      <c r="F46" s="62">
        <v>188.41</v>
      </c>
      <c r="G46" s="61">
        <v>94.205</v>
      </c>
      <c r="H46" s="252"/>
    </row>
    <row r="47" spans="1:8" ht="11.25">
      <c r="A47" s="34">
        <v>240</v>
      </c>
      <c r="B47" s="78">
        <v>190.47</v>
      </c>
      <c r="C47" s="43">
        <v>95.235</v>
      </c>
      <c r="D47" s="62">
        <v>191.64</v>
      </c>
      <c r="E47" s="61">
        <v>95.82</v>
      </c>
      <c r="F47" s="62">
        <v>192.11</v>
      </c>
      <c r="G47" s="61">
        <v>96.055</v>
      </c>
      <c r="H47" s="252"/>
    </row>
    <row r="48" spans="1:8" ht="12" thickBot="1">
      <c r="A48" s="113">
        <v>250</v>
      </c>
      <c r="B48" s="305">
        <v>194.1</v>
      </c>
      <c r="C48" s="117">
        <v>97.05</v>
      </c>
      <c r="D48" s="63">
        <v>195.31</v>
      </c>
      <c r="E48" s="64">
        <v>97.655</v>
      </c>
      <c r="F48" s="63">
        <v>195.8</v>
      </c>
      <c r="G48" s="64">
        <v>97.9</v>
      </c>
      <c r="H48" s="288"/>
    </row>
    <row r="49" spans="1:8" ht="11.25">
      <c r="A49" s="83">
        <v>260</v>
      </c>
      <c r="B49" s="241">
        <v>197.71</v>
      </c>
      <c r="C49" s="120">
        <v>98.855</v>
      </c>
      <c r="D49" s="299">
        <v>198.97</v>
      </c>
      <c r="E49" s="106">
        <v>99.485</v>
      </c>
      <c r="F49" s="299">
        <v>199.48</v>
      </c>
      <c r="G49" s="106">
        <v>99.74</v>
      </c>
      <c r="H49" s="266"/>
    </row>
    <row r="50" spans="1:8" ht="11.25">
      <c r="A50" s="34">
        <v>270</v>
      </c>
      <c r="B50" s="78">
        <v>201.31</v>
      </c>
      <c r="C50" s="43">
        <v>100.655</v>
      </c>
      <c r="D50" s="62">
        <v>202.62</v>
      </c>
      <c r="E50" s="61">
        <v>101.31</v>
      </c>
      <c r="F50" s="62">
        <v>203.15</v>
      </c>
      <c r="G50" s="61">
        <v>101.575</v>
      </c>
      <c r="H50" s="252"/>
    </row>
    <row r="51" spans="1:8" ht="11.25">
      <c r="A51" s="34">
        <v>280</v>
      </c>
      <c r="B51" s="78">
        <v>204.9</v>
      </c>
      <c r="C51" s="43">
        <v>102.45</v>
      </c>
      <c r="D51" s="62">
        <v>206.26</v>
      </c>
      <c r="E51" s="61">
        <v>103.13</v>
      </c>
      <c r="F51" s="62">
        <v>206.8</v>
      </c>
      <c r="G51" s="61">
        <v>103.4</v>
      </c>
      <c r="H51" s="252"/>
    </row>
    <row r="52" spans="1:8" ht="11.25">
      <c r="A52" s="34">
        <v>290</v>
      </c>
      <c r="B52" s="78">
        <v>208.48</v>
      </c>
      <c r="C52" s="43">
        <v>104.24</v>
      </c>
      <c r="D52" s="62">
        <v>209.89</v>
      </c>
      <c r="E52" s="61">
        <v>104.945</v>
      </c>
      <c r="F52" s="62">
        <v>210.45</v>
      </c>
      <c r="G52" s="61">
        <v>105.225</v>
      </c>
      <c r="H52" s="252"/>
    </row>
    <row r="53" spans="1:8" ht="12" thickBot="1">
      <c r="A53" s="92">
        <v>300</v>
      </c>
      <c r="B53" s="79">
        <v>212.05</v>
      </c>
      <c r="C53" s="304">
        <v>106.025</v>
      </c>
      <c r="D53" s="65">
        <v>213.5</v>
      </c>
      <c r="E53" s="66">
        <v>106.75</v>
      </c>
      <c r="F53" s="65">
        <v>214.08</v>
      </c>
      <c r="G53" s="66">
        <v>107.04</v>
      </c>
      <c r="H53" s="253"/>
    </row>
    <row r="54" spans="1:8" ht="11.25">
      <c r="A54" s="30">
        <v>350</v>
      </c>
      <c r="B54" s="77">
        <v>229.72</v>
      </c>
      <c r="C54" s="43">
        <v>114.86</v>
      </c>
      <c r="D54" s="70">
        <v>231.4</v>
      </c>
      <c r="E54" s="59">
        <v>115.7</v>
      </c>
      <c r="F54" s="70">
        <v>232.07</v>
      </c>
      <c r="G54" s="59">
        <v>116.035</v>
      </c>
      <c r="H54" s="249"/>
    </row>
    <row r="55" spans="1:8" ht="11.25">
      <c r="A55" s="90">
        <v>400</v>
      </c>
      <c r="B55" s="78">
        <v>247.09</v>
      </c>
      <c r="C55" s="43">
        <v>123.545</v>
      </c>
      <c r="D55" s="62">
        <v>249</v>
      </c>
      <c r="E55" s="61">
        <v>124.5</v>
      </c>
      <c r="F55" s="290">
        <v>249.76</v>
      </c>
      <c r="G55" s="61">
        <v>124.88</v>
      </c>
      <c r="H55" s="252"/>
    </row>
    <row r="56" spans="1:8" ht="11.25">
      <c r="A56" s="30">
        <v>450</v>
      </c>
      <c r="B56" s="78">
        <v>264.18</v>
      </c>
      <c r="C56" s="43">
        <v>132.09</v>
      </c>
      <c r="D56" s="62">
        <v>266.31</v>
      </c>
      <c r="E56" s="61">
        <v>133.155</v>
      </c>
      <c r="F56" s="290">
        <v>267.16</v>
      </c>
      <c r="G56" s="61">
        <v>133.58</v>
      </c>
      <c r="H56" s="252"/>
    </row>
    <row r="57" spans="1:8" ht="12" thickBot="1">
      <c r="A57" s="112">
        <v>500</v>
      </c>
      <c r="B57" s="305">
        <v>280.98</v>
      </c>
      <c r="C57" s="117">
        <v>140.49</v>
      </c>
      <c r="D57" s="63">
        <v>283.33</v>
      </c>
      <c r="E57" s="64">
        <v>141.665</v>
      </c>
      <c r="F57" s="291">
        <v>284.26</v>
      </c>
      <c r="G57" s="64">
        <v>142.13</v>
      </c>
      <c r="H57" s="288"/>
    </row>
    <row r="58" spans="1:8" ht="11.25">
      <c r="A58" s="83">
        <v>550</v>
      </c>
      <c r="B58" s="241">
        <v>297.49</v>
      </c>
      <c r="C58" s="120">
        <v>148.745</v>
      </c>
      <c r="D58" s="299">
        <v>300.06</v>
      </c>
      <c r="E58" s="106">
        <v>150.03</v>
      </c>
      <c r="F58" s="297">
        <v>301.08</v>
      </c>
      <c r="G58" s="106">
        <v>150.54</v>
      </c>
      <c r="H58" s="266"/>
    </row>
    <row r="59" spans="1:8" ht="11.25">
      <c r="A59" s="90">
        <v>600</v>
      </c>
      <c r="B59" s="78">
        <v>313.71</v>
      </c>
      <c r="C59" s="43">
        <v>156.855</v>
      </c>
      <c r="D59" s="62">
        <v>316.5</v>
      </c>
      <c r="E59" s="61">
        <v>158.25</v>
      </c>
      <c r="F59" s="290">
        <v>317.59</v>
      </c>
      <c r="G59" s="59">
        <v>158.795</v>
      </c>
      <c r="H59" s="252"/>
    </row>
    <row r="60" spans="1:8" ht="11.25">
      <c r="A60" s="30">
        <v>650</v>
      </c>
      <c r="B60" s="78">
        <v>329.64</v>
      </c>
      <c r="C60" s="43">
        <v>164.82</v>
      </c>
      <c r="D60" s="62">
        <v>332.64</v>
      </c>
      <c r="E60" s="61">
        <v>166.32</v>
      </c>
      <c r="F60" s="290">
        <v>333.82</v>
      </c>
      <c r="G60" s="59">
        <v>166.91</v>
      </c>
      <c r="H60" s="252"/>
    </row>
    <row r="61" spans="1:8" ht="11.25">
      <c r="A61" s="90">
        <v>700</v>
      </c>
      <c r="B61" s="78"/>
      <c r="C61" s="43"/>
      <c r="D61" s="62"/>
      <c r="E61" s="61"/>
      <c r="F61" s="290"/>
      <c r="G61" s="59"/>
      <c r="H61" s="252"/>
    </row>
    <row r="62" spans="1:8" ht="11.25">
      <c r="A62" s="30">
        <v>750</v>
      </c>
      <c r="B62" s="78"/>
      <c r="C62" s="43"/>
      <c r="D62" s="62"/>
      <c r="E62" s="61"/>
      <c r="F62" s="290"/>
      <c r="G62" s="59"/>
      <c r="H62" s="252"/>
    </row>
    <row r="63" spans="1:8" ht="11.25">
      <c r="A63" s="90">
        <v>800</v>
      </c>
      <c r="B63" s="78"/>
      <c r="C63" s="43"/>
      <c r="D63" s="62"/>
      <c r="E63" s="61"/>
      <c r="F63" s="290"/>
      <c r="G63" s="59"/>
      <c r="H63" s="252"/>
    </row>
    <row r="64" spans="1:8" ht="11.25">
      <c r="A64" s="30">
        <v>850</v>
      </c>
      <c r="B64" s="78"/>
      <c r="C64" s="43"/>
      <c r="D64" s="62"/>
      <c r="E64" s="61"/>
      <c r="F64" s="290"/>
      <c r="G64" s="59"/>
      <c r="H64" s="252"/>
    </row>
    <row r="65" spans="1:8" ht="11.25">
      <c r="A65" s="90">
        <v>900</v>
      </c>
      <c r="B65" s="78"/>
      <c r="C65" s="43"/>
      <c r="D65" s="62"/>
      <c r="E65" s="61"/>
      <c r="F65" s="290"/>
      <c r="G65" s="59"/>
      <c r="H65" s="252"/>
    </row>
    <row r="66" spans="1:8" ht="11.25">
      <c r="A66" s="30">
        <v>950</v>
      </c>
      <c r="B66" s="78"/>
      <c r="C66" s="43"/>
      <c r="D66" s="62"/>
      <c r="E66" s="61"/>
      <c r="F66" s="290"/>
      <c r="G66" s="59"/>
      <c r="H66" s="252"/>
    </row>
    <row r="67" spans="1:8" ht="12" thickBot="1">
      <c r="A67" s="91">
        <v>1000</v>
      </c>
      <c r="B67" s="79"/>
      <c r="C67" s="304"/>
      <c r="D67" s="65"/>
      <c r="E67" s="66"/>
      <c r="F67" s="289"/>
      <c r="G67" s="104"/>
      <c r="H67" s="253"/>
    </row>
    <row r="68" spans="1:8" ht="11.25">
      <c r="A68" s="18"/>
      <c r="B68" s="97"/>
      <c r="C68" s="97"/>
      <c r="D68" s="97"/>
      <c r="E68" s="97"/>
      <c r="F68" s="74"/>
      <c r="G68" s="75"/>
      <c r="H68" s="75"/>
    </row>
    <row r="69" spans="2:8" ht="11.25">
      <c r="B69" s="98"/>
      <c r="C69" s="98"/>
      <c r="D69" s="98"/>
      <c r="E69" s="98"/>
      <c r="F69" s="21"/>
      <c r="G69" s="22"/>
      <c r="H69" s="21"/>
    </row>
    <row r="70" spans="2:8" ht="11.25">
      <c r="B70" s="98"/>
      <c r="C70" s="98"/>
      <c r="D70" s="98"/>
      <c r="E70" s="98"/>
      <c r="F70" s="21"/>
      <c r="G70" s="22"/>
      <c r="H70" s="21"/>
    </row>
    <row r="71" spans="2:8" ht="11.25">
      <c r="B71" s="98"/>
      <c r="C71" s="98"/>
      <c r="D71" s="98"/>
      <c r="E71" s="98"/>
      <c r="F71" s="21"/>
      <c r="G71" s="22"/>
      <c r="H71" s="21"/>
    </row>
    <row r="72" spans="2:8" ht="11.25">
      <c r="B72" s="98"/>
      <c r="C72" s="98"/>
      <c r="D72" s="98"/>
      <c r="E72" s="98"/>
      <c r="F72" s="21"/>
      <c r="G72" s="22"/>
      <c r="H72" s="21"/>
    </row>
  </sheetData>
  <sheetProtection sheet="1" objects="1" scenarios="1"/>
  <mergeCells count="7">
    <mergeCell ref="A1:H1"/>
    <mergeCell ref="B6:C6"/>
    <mergeCell ref="B7:C7"/>
    <mergeCell ref="D6:E6"/>
    <mergeCell ref="D7:E7"/>
    <mergeCell ref="F6:G6"/>
    <mergeCell ref="F7:G7"/>
  </mergeCells>
  <hyperlinks>
    <hyperlink ref="B3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G1"/>
    </sheetView>
  </sheetViews>
  <sheetFormatPr defaultColWidth="9.00390625" defaultRowHeight="12.75"/>
  <cols>
    <col min="1" max="4" width="9.125" style="13" customWidth="1"/>
    <col min="5" max="5" width="11.75390625" style="13" customWidth="1"/>
    <col min="6" max="6" width="13.75390625" style="13" customWidth="1"/>
    <col min="7" max="7" width="13.625" style="13" customWidth="1"/>
    <col min="8" max="16384" width="9.125" style="13" customWidth="1"/>
  </cols>
  <sheetData>
    <row r="1" spans="1:7" ht="15.75">
      <c r="A1" s="654" t="s">
        <v>113</v>
      </c>
      <c r="B1" s="654"/>
      <c r="C1" s="654"/>
      <c r="D1" s="654"/>
      <c r="E1" s="654"/>
      <c r="F1" s="654"/>
      <c r="G1" s="654"/>
    </row>
    <row r="2" spans="1:7" s="49" customFormat="1" ht="12.75" thickBot="1">
      <c r="A2" s="50"/>
      <c r="B2" s="446" t="s">
        <v>159</v>
      </c>
      <c r="C2" s="309"/>
      <c r="D2" s="309"/>
      <c r="E2" s="51"/>
      <c r="F2" s="51"/>
      <c r="G2" s="586" t="str">
        <f>Оглавление!C7</f>
        <v>Ver. 1.06</v>
      </c>
    </row>
    <row r="3" spans="1:7" s="49" customFormat="1" ht="10.5" thickBot="1">
      <c r="A3" s="310"/>
      <c r="B3" s="331" t="s">
        <v>201</v>
      </c>
      <c r="C3" s="332"/>
      <c r="D3" s="332"/>
      <c r="E3" s="333"/>
      <c r="F3" s="333"/>
      <c r="G3" s="336"/>
    </row>
    <row r="4" spans="1:7" s="49" customFormat="1" ht="9.75">
      <c r="A4" s="547" t="s">
        <v>18</v>
      </c>
      <c r="B4" s="655" t="s">
        <v>112</v>
      </c>
      <c r="C4" s="656"/>
      <c r="D4" s="656"/>
      <c r="E4" s="334" t="s">
        <v>114</v>
      </c>
      <c r="F4" s="334" t="s">
        <v>115</v>
      </c>
      <c r="G4" s="337" t="s">
        <v>116</v>
      </c>
    </row>
    <row r="5" spans="1:7" s="49" customFormat="1" ht="10.5" thickBot="1">
      <c r="A5" s="547" t="s">
        <v>10</v>
      </c>
      <c r="B5" s="657" t="s">
        <v>127</v>
      </c>
      <c r="C5" s="658"/>
      <c r="D5" s="658"/>
      <c r="E5" s="335" t="s">
        <v>128</v>
      </c>
      <c r="F5" s="335" t="s">
        <v>129</v>
      </c>
      <c r="G5" s="338" t="s">
        <v>130</v>
      </c>
    </row>
    <row r="6" spans="1:7" s="49" customFormat="1" ht="10.5" thickBot="1">
      <c r="A6" s="311"/>
      <c r="B6" s="375" t="s">
        <v>84</v>
      </c>
      <c r="C6" s="376" t="s">
        <v>85</v>
      </c>
      <c r="D6" s="376" t="s">
        <v>108</v>
      </c>
      <c r="E6" s="377" t="s">
        <v>109</v>
      </c>
      <c r="F6" s="377" t="s">
        <v>111</v>
      </c>
      <c r="G6" s="378" t="s">
        <v>110</v>
      </c>
    </row>
    <row r="7" spans="1:7" s="49" customFormat="1" ht="9.75">
      <c r="A7" s="355">
        <v>-200</v>
      </c>
      <c r="B7" s="316">
        <v>10.58</v>
      </c>
      <c r="C7" s="317">
        <v>5.29</v>
      </c>
      <c r="D7" s="367">
        <v>1.058</v>
      </c>
      <c r="E7" s="339">
        <v>245.34</v>
      </c>
      <c r="F7" s="340"/>
      <c r="G7" s="347"/>
    </row>
    <row r="8" spans="1:7" s="49" customFormat="1" ht="9.75">
      <c r="A8" s="356">
        <v>-180</v>
      </c>
      <c r="B8" s="312">
        <v>18.84</v>
      </c>
      <c r="C8" s="313">
        <v>9.42</v>
      </c>
      <c r="D8" s="368">
        <v>1.884</v>
      </c>
      <c r="E8" s="340">
        <v>262.53</v>
      </c>
      <c r="F8" s="340"/>
      <c r="G8" s="347"/>
    </row>
    <row r="9" spans="1:7" s="49" customFormat="1" ht="10.5" thickBot="1">
      <c r="A9" s="357">
        <v>-160</v>
      </c>
      <c r="B9" s="314">
        <v>27.05</v>
      </c>
      <c r="C9" s="315">
        <v>13.525</v>
      </c>
      <c r="D9" s="369">
        <v>2.705</v>
      </c>
      <c r="E9" s="341">
        <v>283.87</v>
      </c>
      <c r="F9" s="341"/>
      <c r="G9" s="348"/>
    </row>
    <row r="10" spans="1:7" s="49" customFormat="1" ht="9.75">
      <c r="A10" s="358">
        <v>-150</v>
      </c>
      <c r="B10" s="316">
        <v>31.13</v>
      </c>
      <c r="C10" s="317">
        <v>15.565</v>
      </c>
      <c r="D10" s="367">
        <v>3.113</v>
      </c>
      <c r="E10" s="339">
        <v>296.1</v>
      </c>
      <c r="F10" s="339"/>
      <c r="G10" s="349"/>
    </row>
    <row r="11" spans="1:7" s="49" customFormat="1" ht="9.75">
      <c r="A11" s="356">
        <v>-140</v>
      </c>
      <c r="B11" s="312">
        <v>35.19</v>
      </c>
      <c r="C11" s="313">
        <v>17.595</v>
      </c>
      <c r="D11" s="368">
        <v>3.519</v>
      </c>
      <c r="E11" s="340">
        <v>309.36</v>
      </c>
      <c r="F11" s="340"/>
      <c r="G11" s="347"/>
    </row>
    <row r="12" spans="1:7" s="49" customFormat="1" ht="10.5" thickBot="1">
      <c r="A12" s="356">
        <v>-120</v>
      </c>
      <c r="B12" s="312">
        <v>43.27</v>
      </c>
      <c r="C12" s="313">
        <v>21.635</v>
      </c>
      <c r="D12" s="368">
        <v>4.327</v>
      </c>
      <c r="E12" s="340">
        <v>339</v>
      </c>
      <c r="F12" s="340"/>
      <c r="G12" s="347"/>
    </row>
    <row r="13" spans="1:7" s="49" customFormat="1" ht="9.75">
      <c r="A13" s="358">
        <v>-100</v>
      </c>
      <c r="B13" s="318">
        <v>51.28</v>
      </c>
      <c r="C13" s="319">
        <v>25.64</v>
      </c>
      <c r="D13" s="367">
        <v>5.128</v>
      </c>
      <c r="E13" s="339">
        <v>372.79</v>
      </c>
      <c r="F13" s="339"/>
      <c r="G13" s="349"/>
    </row>
    <row r="14" spans="1:7" s="49" customFormat="1" ht="9.75">
      <c r="A14" s="359">
        <v>-90</v>
      </c>
      <c r="B14" s="320">
        <v>55.26</v>
      </c>
      <c r="C14" s="321">
        <v>27.63</v>
      </c>
      <c r="D14" s="370">
        <v>5.526</v>
      </c>
      <c r="E14" s="342">
        <v>391.24</v>
      </c>
      <c r="F14" s="342"/>
      <c r="G14" s="350"/>
    </row>
    <row r="15" spans="1:7" s="49" customFormat="1" ht="9.75">
      <c r="A15" s="359">
        <v>-80</v>
      </c>
      <c r="B15" s="320">
        <v>59.23</v>
      </c>
      <c r="C15" s="321">
        <v>29.615</v>
      </c>
      <c r="D15" s="370">
        <v>5.923</v>
      </c>
      <c r="E15" s="342">
        <v>410.73</v>
      </c>
      <c r="F15" s="342">
        <v>344.1</v>
      </c>
      <c r="G15" s="350">
        <v>66.6</v>
      </c>
    </row>
    <row r="16" spans="1:7" s="49" customFormat="1" ht="9.75">
      <c r="A16" s="359">
        <v>-70</v>
      </c>
      <c r="B16" s="320">
        <v>63.18</v>
      </c>
      <c r="C16" s="321">
        <v>31.59</v>
      </c>
      <c r="D16" s="370">
        <v>6.318</v>
      </c>
      <c r="E16" s="342">
        <v>431.26</v>
      </c>
      <c r="F16" s="342">
        <v>362.05</v>
      </c>
      <c r="G16" s="350">
        <v>73.1</v>
      </c>
    </row>
    <row r="17" spans="1:7" s="49" customFormat="1" ht="10.5" thickBot="1">
      <c r="A17" s="360">
        <v>-60</v>
      </c>
      <c r="B17" s="322">
        <v>67.12</v>
      </c>
      <c r="C17" s="323">
        <v>33.56</v>
      </c>
      <c r="D17" s="371">
        <v>6.712</v>
      </c>
      <c r="E17" s="343">
        <v>452.82</v>
      </c>
      <c r="F17" s="343">
        <v>380.74</v>
      </c>
      <c r="G17" s="351">
        <v>79.62</v>
      </c>
    </row>
    <row r="18" spans="1:7" s="49" customFormat="1" ht="9.75">
      <c r="A18" s="358">
        <v>-50</v>
      </c>
      <c r="B18" s="318">
        <v>71.04</v>
      </c>
      <c r="C18" s="319">
        <v>35.52</v>
      </c>
      <c r="D18" s="372">
        <v>7.104</v>
      </c>
      <c r="E18" s="339">
        <v>475.42</v>
      </c>
      <c r="F18" s="339">
        <v>400.14</v>
      </c>
      <c r="G18" s="349">
        <v>86.16</v>
      </c>
    </row>
    <row r="19" spans="1:7" s="49" customFormat="1" ht="9.75">
      <c r="A19" s="359">
        <v>-45</v>
      </c>
      <c r="B19" s="320">
        <v>72.97</v>
      </c>
      <c r="C19" s="321">
        <v>36.485</v>
      </c>
      <c r="D19" s="370">
        <v>7.297</v>
      </c>
      <c r="E19" s="342">
        <v>487.11</v>
      </c>
      <c r="F19" s="342">
        <v>410.11</v>
      </c>
      <c r="G19" s="350">
        <v>89.45</v>
      </c>
    </row>
    <row r="20" spans="1:7" s="49" customFormat="1" ht="9.75">
      <c r="A20" s="359">
        <v>-40</v>
      </c>
      <c r="B20" s="320">
        <v>74.9</v>
      </c>
      <c r="C20" s="321">
        <v>37.45</v>
      </c>
      <c r="D20" s="370">
        <v>7.49</v>
      </c>
      <c r="E20" s="342">
        <v>499.06</v>
      </c>
      <c r="F20" s="342">
        <v>420.25</v>
      </c>
      <c r="G20" s="350">
        <v>92.76</v>
      </c>
    </row>
    <row r="21" spans="1:7" s="49" customFormat="1" ht="9.75">
      <c r="A21" s="359">
        <v>-35</v>
      </c>
      <c r="B21" s="320">
        <v>76.83</v>
      </c>
      <c r="C21" s="321">
        <v>38.415</v>
      </c>
      <c r="D21" s="370">
        <v>7.683</v>
      </c>
      <c r="E21" s="342">
        <v>511.27</v>
      </c>
      <c r="F21" s="342">
        <v>430.56</v>
      </c>
      <c r="G21" s="350">
        <v>96.07</v>
      </c>
    </row>
    <row r="22" spans="1:7" s="49" customFormat="1" ht="9.75">
      <c r="A22" s="359">
        <v>-30</v>
      </c>
      <c r="B22" s="320">
        <v>78.76</v>
      </c>
      <c r="C22" s="321">
        <v>39.38</v>
      </c>
      <c r="D22" s="370">
        <v>7.876</v>
      </c>
      <c r="E22" s="342">
        <v>523.74</v>
      </c>
      <c r="F22" s="342">
        <v>441.05</v>
      </c>
      <c r="G22" s="350">
        <v>99.41</v>
      </c>
    </row>
    <row r="23" spans="1:7" s="49" customFormat="1" ht="9.75">
      <c r="A23" s="359">
        <v>-25</v>
      </c>
      <c r="B23" s="320">
        <v>80.7</v>
      </c>
      <c r="C23" s="321">
        <v>40.35</v>
      </c>
      <c r="D23" s="370">
        <v>8.07</v>
      </c>
      <c r="E23" s="342">
        <v>536.47</v>
      </c>
      <c r="F23" s="342">
        <v>451.7</v>
      </c>
      <c r="G23" s="350">
        <v>102.77</v>
      </c>
    </row>
    <row r="24" spans="1:7" s="49" customFormat="1" ht="9.75">
      <c r="A24" s="359">
        <v>-20</v>
      </c>
      <c r="B24" s="320">
        <v>82.63</v>
      </c>
      <c r="C24" s="321">
        <v>41.315</v>
      </c>
      <c r="D24" s="370">
        <v>8.263</v>
      </c>
      <c r="E24" s="342">
        <v>549.46</v>
      </c>
      <c r="F24" s="342">
        <v>462.53</v>
      </c>
      <c r="G24" s="350">
        <v>106.15</v>
      </c>
    </row>
    <row r="25" spans="1:7" s="49" customFormat="1" ht="9.75">
      <c r="A25" s="359">
        <v>-15</v>
      </c>
      <c r="B25" s="320">
        <v>84.56</v>
      </c>
      <c r="C25" s="321">
        <v>42.28</v>
      </c>
      <c r="D25" s="370">
        <v>8.456</v>
      </c>
      <c r="E25" s="342">
        <v>562.7</v>
      </c>
      <c r="F25" s="342">
        <v>473.53</v>
      </c>
      <c r="G25" s="350">
        <v>109.56</v>
      </c>
    </row>
    <row r="26" spans="1:7" s="49" customFormat="1" ht="9.75">
      <c r="A26" s="359">
        <v>-10</v>
      </c>
      <c r="B26" s="320">
        <v>86.49</v>
      </c>
      <c r="C26" s="321">
        <v>43.245</v>
      </c>
      <c r="D26" s="370">
        <v>8.649</v>
      </c>
      <c r="E26" s="342">
        <v>576.21</v>
      </c>
      <c r="F26" s="342">
        <v>484.69</v>
      </c>
      <c r="G26" s="350">
        <v>113</v>
      </c>
    </row>
    <row r="27" spans="1:7" s="49" customFormat="1" ht="10.5" thickBot="1">
      <c r="A27" s="361">
        <v>-5</v>
      </c>
      <c r="B27" s="322">
        <v>88.42</v>
      </c>
      <c r="C27" s="323">
        <v>44.21</v>
      </c>
      <c r="D27" s="371">
        <v>8.842</v>
      </c>
      <c r="E27" s="343">
        <v>589.97</v>
      </c>
      <c r="F27" s="343">
        <v>496.01</v>
      </c>
      <c r="G27" s="351">
        <v>116.48</v>
      </c>
    </row>
    <row r="28" spans="1:7" s="49" customFormat="1" ht="10.5" thickBot="1">
      <c r="A28" s="362">
        <v>0</v>
      </c>
      <c r="B28" s="324">
        <v>90.35</v>
      </c>
      <c r="C28" s="325">
        <v>45.175</v>
      </c>
      <c r="D28" s="373">
        <v>9.035</v>
      </c>
      <c r="E28" s="344">
        <v>604</v>
      </c>
      <c r="F28" s="344">
        <v>507.5</v>
      </c>
      <c r="G28" s="352">
        <v>120</v>
      </c>
    </row>
    <row r="29" spans="1:7" s="49" customFormat="1" ht="9.75">
      <c r="A29" s="363">
        <v>5</v>
      </c>
      <c r="B29" s="326">
        <v>92.28</v>
      </c>
      <c r="C29" s="327">
        <v>46.14</v>
      </c>
      <c r="D29" s="368">
        <v>9.228</v>
      </c>
      <c r="E29" s="345">
        <v>617.98</v>
      </c>
      <c r="F29" s="345">
        <v>519.15</v>
      </c>
      <c r="G29" s="353">
        <v>123.56</v>
      </c>
    </row>
    <row r="30" spans="1:7" s="49" customFormat="1" ht="9.75">
      <c r="A30" s="359">
        <v>10</v>
      </c>
      <c r="B30" s="320">
        <v>94.21</v>
      </c>
      <c r="C30" s="321">
        <v>47.105</v>
      </c>
      <c r="D30" s="370">
        <v>9.421</v>
      </c>
      <c r="E30" s="342">
        <v>632.13</v>
      </c>
      <c r="F30" s="342">
        <v>530.96</v>
      </c>
      <c r="G30" s="350">
        <v>127.17</v>
      </c>
    </row>
    <row r="31" spans="1:7" s="49" customFormat="1" ht="9.75">
      <c r="A31" s="359">
        <v>15</v>
      </c>
      <c r="B31" s="320">
        <v>96.14</v>
      </c>
      <c r="C31" s="321">
        <v>48.07</v>
      </c>
      <c r="D31" s="370">
        <v>9.614</v>
      </c>
      <c r="E31" s="342">
        <v>646.46</v>
      </c>
      <c r="F31" s="342">
        <v>542.94</v>
      </c>
      <c r="G31" s="350">
        <v>130.82</v>
      </c>
    </row>
    <row r="32" spans="1:7" s="49" customFormat="1" ht="9.75">
      <c r="A32" s="359">
        <v>20</v>
      </c>
      <c r="B32" s="320">
        <v>98.07</v>
      </c>
      <c r="C32" s="321">
        <v>49.035</v>
      </c>
      <c r="D32" s="370">
        <v>9.807</v>
      </c>
      <c r="E32" s="342">
        <v>660.97</v>
      </c>
      <c r="F32" s="342">
        <v>555.08</v>
      </c>
      <c r="G32" s="350">
        <v>134.52</v>
      </c>
    </row>
    <row r="33" spans="1:7" s="49" customFormat="1" ht="9.75">
      <c r="A33" s="359">
        <v>25</v>
      </c>
      <c r="B33" s="320">
        <v>100</v>
      </c>
      <c r="C33" s="321">
        <v>50</v>
      </c>
      <c r="D33" s="370">
        <v>10</v>
      </c>
      <c r="E33" s="342">
        <v>675.66</v>
      </c>
      <c r="F33" s="342">
        <v>567.37</v>
      </c>
      <c r="G33" s="350">
        <v>138.26</v>
      </c>
    </row>
    <row r="34" spans="1:7" s="49" customFormat="1" ht="9.75">
      <c r="A34" s="359">
        <v>30</v>
      </c>
      <c r="B34" s="320">
        <v>101.94</v>
      </c>
      <c r="C34" s="321">
        <v>50.97</v>
      </c>
      <c r="D34" s="370">
        <v>10.194</v>
      </c>
      <c r="E34" s="342">
        <v>690.52</v>
      </c>
      <c r="F34" s="342">
        <v>579.84</v>
      </c>
      <c r="G34" s="350">
        <v>142.06</v>
      </c>
    </row>
    <row r="35" spans="1:7" s="49" customFormat="1" ht="9.75">
      <c r="A35" s="359">
        <v>35</v>
      </c>
      <c r="B35" s="320">
        <v>103.87</v>
      </c>
      <c r="C35" s="321">
        <v>51.935</v>
      </c>
      <c r="D35" s="370">
        <v>10.387</v>
      </c>
      <c r="E35" s="342">
        <v>705.57</v>
      </c>
      <c r="F35" s="342">
        <v>592.46</v>
      </c>
      <c r="G35" s="350">
        <v>145.9</v>
      </c>
    </row>
    <row r="36" spans="1:7" s="49" customFormat="1" ht="9.75">
      <c r="A36" s="359">
        <v>40</v>
      </c>
      <c r="B36" s="320">
        <v>105.8</v>
      </c>
      <c r="C36" s="321">
        <v>52.9</v>
      </c>
      <c r="D36" s="370">
        <v>10.58</v>
      </c>
      <c r="E36" s="342">
        <v>720.79</v>
      </c>
      <c r="F36" s="342">
        <v>605.24</v>
      </c>
      <c r="G36" s="350">
        <v>149.8</v>
      </c>
    </row>
    <row r="37" spans="1:7" s="49" customFormat="1" ht="9.75">
      <c r="A37" s="359">
        <v>45</v>
      </c>
      <c r="B37" s="320">
        <v>107.73</v>
      </c>
      <c r="C37" s="321">
        <v>53.865</v>
      </c>
      <c r="D37" s="370">
        <v>10.773</v>
      </c>
      <c r="E37" s="342">
        <v>736.19</v>
      </c>
      <c r="F37" s="342">
        <v>618.19</v>
      </c>
      <c r="G37" s="350">
        <v>153.75</v>
      </c>
    </row>
    <row r="38" spans="1:7" s="49" customFormat="1" ht="10.5" thickBot="1">
      <c r="A38" s="364">
        <v>50</v>
      </c>
      <c r="B38" s="322">
        <v>109.66</v>
      </c>
      <c r="C38" s="323">
        <v>54.83</v>
      </c>
      <c r="D38" s="371">
        <v>10.966</v>
      </c>
      <c r="E38" s="343">
        <v>751.77</v>
      </c>
      <c r="F38" s="343">
        <v>631.3</v>
      </c>
      <c r="G38" s="351">
        <v>157.75</v>
      </c>
    </row>
    <row r="39" spans="1:7" s="49" customFormat="1" ht="9.75">
      <c r="A39" s="365">
        <v>55</v>
      </c>
      <c r="B39" s="318">
        <v>111.59</v>
      </c>
      <c r="C39" s="319">
        <v>55.795</v>
      </c>
      <c r="D39" s="367">
        <v>11.159</v>
      </c>
      <c r="E39" s="339">
        <v>767.52</v>
      </c>
      <c r="F39" s="339">
        <v>644.57</v>
      </c>
      <c r="G39" s="349">
        <v>161.8</v>
      </c>
    </row>
    <row r="40" spans="1:7" s="49" customFormat="1" ht="9.75">
      <c r="A40" s="359">
        <v>60</v>
      </c>
      <c r="B40" s="320">
        <v>113.52</v>
      </c>
      <c r="C40" s="321">
        <v>56.76</v>
      </c>
      <c r="D40" s="370">
        <v>11.352</v>
      </c>
      <c r="E40" s="342">
        <v>783.45</v>
      </c>
      <c r="F40" s="342">
        <v>658</v>
      </c>
      <c r="G40" s="350">
        <v>165.9</v>
      </c>
    </row>
    <row r="41" spans="1:7" s="49" customFormat="1" ht="9.75">
      <c r="A41" s="359">
        <v>65</v>
      </c>
      <c r="B41" s="320">
        <v>115.45</v>
      </c>
      <c r="C41" s="321">
        <v>57.725</v>
      </c>
      <c r="D41" s="370">
        <v>11.545</v>
      </c>
      <c r="E41" s="342">
        <v>799.57</v>
      </c>
      <c r="F41" s="342">
        <v>671.6</v>
      </c>
      <c r="G41" s="350">
        <v>170.06</v>
      </c>
    </row>
    <row r="42" spans="1:7" s="49" customFormat="1" ht="9.75">
      <c r="A42" s="359">
        <v>70</v>
      </c>
      <c r="B42" s="320">
        <v>117.38</v>
      </c>
      <c r="C42" s="321">
        <v>58.69</v>
      </c>
      <c r="D42" s="370">
        <v>11.738</v>
      </c>
      <c r="E42" s="342">
        <v>815.86</v>
      </c>
      <c r="F42" s="342">
        <v>685.36</v>
      </c>
      <c r="G42" s="350">
        <v>174.27</v>
      </c>
    </row>
    <row r="43" spans="1:7" s="49" customFormat="1" ht="9.75">
      <c r="A43" s="359">
        <v>75</v>
      </c>
      <c r="B43" s="320">
        <v>119.31</v>
      </c>
      <c r="C43" s="321">
        <v>59.655</v>
      </c>
      <c r="D43" s="370">
        <v>11.931</v>
      </c>
      <c r="E43" s="342">
        <v>832.32</v>
      </c>
      <c r="F43" s="342">
        <v>699.27</v>
      </c>
      <c r="G43" s="350">
        <v>178.53</v>
      </c>
    </row>
    <row r="44" spans="1:7" s="49" customFormat="1" ht="9.75">
      <c r="A44" s="359">
        <v>80</v>
      </c>
      <c r="B44" s="320">
        <v>121.24</v>
      </c>
      <c r="C44" s="321">
        <v>60.62</v>
      </c>
      <c r="D44" s="370">
        <v>12.124</v>
      </c>
      <c r="E44" s="342">
        <v>848.97</v>
      </c>
      <c r="F44" s="342">
        <v>713.35</v>
      </c>
      <c r="G44" s="350">
        <v>182.85</v>
      </c>
    </row>
    <row r="45" spans="1:7" s="49" customFormat="1" ht="9.75">
      <c r="A45" s="359">
        <v>85</v>
      </c>
      <c r="B45" s="320">
        <v>123.18</v>
      </c>
      <c r="C45" s="321">
        <v>61.59</v>
      </c>
      <c r="D45" s="370">
        <v>12.318</v>
      </c>
      <c r="E45" s="342">
        <v>865.79</v>
      </c>
      <c r="F45" s="342">
        <v>727.6</v>
      </c>
      <c r="G45" s="350">
        <v>187.22</v>
      </c>
    </row>
    <row r="46" spans="1:7" s="49" customFormat="1" ht="9.75">
      <c r="A46" s="359">
        <v>90</v>
      </c>
      <c r="B46" s="320">
        <v>125.11</v>
      </c>
      <c r="C46" s="328">
        <v>62.555</v>
      </c>
      <c r="D46" s="370">
        <v>12.511</v>
      </c>
      <c r="E46" s="342">
        <v>882.79</v>
      </c>
      <c r="F46" s="342">
        <v>742</v>
      </c>
      <c r="G46" s="350">
        <v>191.64</v>
      </c>
    </row>
    <row r="47" spans="1:7" s="49" customFormat="1" ht="9.75">
      <c r="A47" s="359">
        <v>95</v>
      </c>
      <c r="B47" s="320">
        <v>127.04</v>
      </c>
      <c r="C47" s="321">
        <v>63.52</v>
      </c>
      <c r="D47" s="370">
        <v>12.704</v>
      </c>
      <c r="E47" s="342">
        <v>899.97</v>
      </c>
      <c r="F47" s="342">
        <v>756.57</v>
      </c>
      <c r="G47" s="350">
        <v>196.11</v>
      </c>
    </row>
    <row r="48" spans="1:7" s="49" customFormat="1" ht="10.5" thickBot="1">
      <c r="A48" s="366">
        <v>100</v>
      </c>
      <c r="B48" s="329">
        <v>128.97</v>
      </c>
      <c r="C48" s="330">
        <v>64.485</v>
      </c>
      <c r="D48" s="374">
        <v>12.897</v>
      </c>
      <c r="E48" s="346">
        <v>917.33</v>
      </c>
      <c r="F48" s="346">
        <v>771.3</v>
      </c>
      <c r="G48" s="354">
        <v>200.64</v>
      </c>
    </row>
    <row r="49" spans="1:7" s="49" customFormat="1" ht="9.75">
      <c r="A49" s="365">
        <v>105</v>
      </c>
      <c r="B49" s="318">
        <v>130.9</v>
      </c>
      <c r="C49" s="319">
        <v>65.45</v>
      </c>
      <c r="D49" s="367">
        <v>13.09</v>
      </c>
      <c r="E49" s="339">
        <v>934.87</v>
      </c>
      <c r="F49" s="339">
        <v>786.19</v>
      </c>
      <c r="G49" s="349">
        <v>205.22</v>
      </c>
    </row>
    <row r="50" spans="1:7" s="49" customFormat="1" ht="9.75">
      <c r="A50" s="359">
        <v>110</v>
      </c>
      <c r="B50" s="320">
        <v>132.83</v>
      </c>
      <c r="C50" s="321">
        <v>66.415</v>
      </c>
      <c r="D50" s="370">
        <v>13.283</v>
      </c>
      <c r="E50" s="342">
        <v>952.58</v>
      </c>
      <c r="F50" s="342">
        <v>801.24</v>
      </c>
      <c r="G50" s="350">
        <v>209.85</v>
      </c>
    </row>
    <row r="51" spans="1:7" s="49" customFormat="1" ht="9.75">
      <c r="A51" s="359">
        <v>115</v>
      </c>
      <c r="B51" s="320">
        <v>134.76</v>
      </c>
      <c r="C51" s="321">
        <v>67.38</v>
      </c>
      <c r="D51" s="370">
        <v>13.476</v>
      </c>
      <c r="E51" s="342">
        <v>970.47</v>
      </c>
      <c r="F51" s="342">
        <v>816.46</v>
      </c>
      <c r="G51" s="350">
        <v>214.54</v>
      </c>
    </row>
    <row r="52" spans="1:7" s="49" customFormat="1" ht="9.75">
      <c r="A52" s="359">
        <v>120</v>
      </c>
      <c r="B52" s="320">
        <v>136.69</v>
      </c>
      <c r="C52" s="321">
        <v>68.345</v>
      </c>
      <c r="D52" s="370">
        <v>13.669</v>
      </c>
      <c r="E52" s="342">
        <v>988.54</v>
      </c>
      <c r="F52" s="342">
        <v>831.83</v>
      </c>
      <c r="G52" s="350">
        <v>219.29</v>
      </c>
    </row>
    <row r="53" spans="1:7" s="49" customFormat="1" ht="9.75">
      <c r="A53" s="359">
        <v>125</v>
      </c>
      <c r="B53" s="320">
        <v>138.62</v>
      </c>
      <c r="C53" s="321">
        <v>69.31</v>
      </c>
      <c r="D53" s="370">
        <v>13.862</v>
      </c>
      <c r="E53" s="342">
        <v>1006.8</v>
      </c>
      <c r="F53" s="342">
        <v>847.37</v>
      </c>
      <c r="G53" s="350">
        <v>224.09</v>
      </c>
    </row>
    <row r="54" spans="1:7" s="49" customFormat="1" ht="9.75">
      <c r="A54" s="359">
        <v>130</v>
      </c>
      <c r="B54" s="320">
        <v>140.55</v>
      </c>
      <c r="C54" s="321">
        <v>70.275</v>
      </c>
      <c r="D54" s="370">
        <v>14.055</v>
      </c>
      <c r="E54" s="342">
        <v>1025.2</v>
      </c>
      <c r="F54" s="342">
        <v>863.07</v>
      </c>
      <c r="G54" s="350">
        <v>228.95</v>
      </c>
    </row>
    <row r="55" spans="1:7" s="49" customFormat="1" ht="9.75">
      <c r="A55" s="359">
        <v>135</v>
      </c>
      <c r="B55" s="320">
        <v>142.48</v>
      </c>
      <c r="C55" s="321">
        <v>71.24</v>
      </c>
      <c r="D55" s="370">
        <v>14.248</v>
      </c>
      <c r="E55" s="342">
        <v>1043.8</v>
      </c>
      <c r="F55" s="342">
        <v>878.94</v>
      </c>
      <c r="G55" s="350">
        <v>228.95</v>
      </c>
    </row>
    <row r="56" spans="1:7" s="49" customFormat="1" ht="9.75">
      <c r="A56" s="359">
        <v>140</v>
      </c>
      <c r="B56" s="320">
        <v>144.42</v>
      </c>
      <c r="C56" s="321">
        <v>72.21</v>
      </c>
      <c r="D56" s="370">
        <v>14.442</v>
      </c>
      <c r="E56" s="342">
        <v>1062.6</v>
      </c>
      <c r="F56" s="342">
        <v>894.96</v>
      </c>
      <c r="G56" s="350">
        <v>238.84</v>
      </c>
    </row>
    <row r="57" spans="1:7" s="49" customFormat="1" ht="9.75">
      <c r="A57" s="359">
        <v>145</v>
      </c>
      <c r="B57" s="320">
        <v>146.35</v>
      </c>
      <c r="C57" s="321">
        <v>73.175</v>
      </c>
      <c r="D57" s="370">
        <v>14.635</v>
      </c>
      <c r="E57" s="342">
        <v>1081.6</v>
      </c>
      <c r="F57" s="342">
        <v>911.15</v>
      </c>
      <c r="G57" s="350">
        <v>243.86</v>
      </c>
    </row>
    <row r="58" spans="1:7" s="49" customFormat="1" ht="10.5" thickBot="1">
      <c r="A58" s="366">
        <v>150</v>
      </c>
      <c r="B58" s="329">
        <v>148.28</v>
      </c>
      <c r="C58" s="330">
        <v>74.14</v>
      </c>
      <c r="D58" s="374">
        <v>14.828</v>
      </c>
      <c r="E58" s="346">
        <v>1100.7</v>
      </c>
      <c r="F58" s="346">
        <v>927.5</v>
      </c>
      <c r="G58" s="354">
        <v>248.95</v>
      </c>
    </row>
    <row r="59" spans="1:7" s="49" customFormat="1" ht="9.75">
      <c r="A59" s="365">
        <v>155</v>
      </c>
      <c r="B59" s="318">
        <v>150.22</v>
      </c>
      <c r="C59" s="319">
        <v>75.11</v>
      </c>
      <c r="D59" s="367">
        <v>15.022</v>
      </c>
      <c r="E59" s="339">
        <v>1120</v>
      </c>
      <c r="F59" s="339">
        <v>944.01</v>
      </c>
      <c r="G59" s="349">
        <v>254.09</v>
      </c>
    </row>
    <row r="60" spans="1:7" s="49" customFormat="1" ht="9.75">
      <c r="A60" s="359">
        <v>160</v>
      </c>
      <c r="B60" s="320">
        <v>152.17</v>
      </c>
      <c r="C60" s="321">
        <v>76.085</v>
      </c>
      <c r="D60" s="370">
        <v>15.217</v>
      </c>
      <c r="E60" s="342">
        <v>1139.5</v>
      </c>
      <c r="F60" s="342">
        <v>960.68</v>
      </c>
      <c r="G60" s="350">
        <v>259.3</v>
      </c>
    </row>
    <row r="61" spans="1:7" s="49" customFormat="1" ht="9.75">
      <c r="A61" s="359">
        <v>165</v>
      </c>
      <c r="B61" s="320">
        <v>154.12</v>
      </c>
      <c r="C61" s="321">
        <v>77.06</v>
      </c>
      <c r="D61" s="370">
        <v>15.412</v>
      </c>
      <c r="E61" s="342">
        <v>1159.2</v>
      </c>
      <c r="F61" s="342">
        <v>977.52</v>
      </c>
      <c r="G61" s="350">
        <v>264.56</v>
      </c>
    </row>
    <row r="62" spans="1:7" s="49" customFormat="1" ht="9.75">
      <c r="A62" s="359">
        <v>170</v>
      </c>
      <c r="B62" s="320">
        <v>156.07</v>
      </c>
      <c r="C62" s="321">
        <v>78.035</v>
      </c>
      <c r="D62" s="370">
        <v>15.607</v>
      </c>
      <c r="E62" s="342">
        <v>1179</v>
      </c>
      <c r="F62" s="342">
        <v>994.51</v>
      </c>
      <c r="G62" s="350">
        <v>269.89</v>
      </c>
    </row>
    <row r="63" spans="1:7" s="49" customFormat="1" ht="9.75">
      <c r="A63" s="359">
        <v>175</v>
      </c>
      <c r="B63" s="320">
        <v>158.02</v>
      </c>
      <c r="C63" s="321">
        <v>79.01</v>
      </c>
      <c r="D63" s="370">
        <v>15.802</v>
      </c>
      <c r="E63" s="342">
        <v>1199.1</v>
      </c>
      <c r="F63" s="342">
        <v>1011.67</v>
      </c>
      <c r="G63" s="350">
        <v>275.3</v>
      </c>
    </row>
    <row r="64" spans="1:7" s="49" customFormat="1" ht="9.75">
      <c r="A64" s="359">
        <v>180</v>
      </c>
      <c r="B64" s="320">
        <v>159.96</v>
      </c>
      <c r="C64" s="321">
        <v>79.98</v>
      </c>
      <c r="D64" s="370">
        <v>15.996</v>
      </c>
      <c r="E64" s="342">
        <v>1219.3</v>
      </c>
      <c r="F64" s="342">
        <v>1028.99</v>
      </c>
      <c r="G64" s="350">
        <v>280.77</v>
      </c>
    </row>
    <row r="65" spans="1:7" s="49" customFormat="1" ht="9.75">
      <c r="A65" s="359">
        <v>185</v>
      </c>
      <c r="B65" s="320">
        <v>161.91</v>
      </c>
      <c r="C65" s="321">
        <v>80.955</v>
      </c>
      <c r="D65" s="370">
        <v>16.191</v>
      </c>
      <c r="E65" s="342">
        <v>1239.6</v>
      </c>
      <c r="F65" s="342">
        <v>1046.47</v>
      </c>
      <c r="G65" s="350">
        <v>286.32</v>
      </c>
    </row>
    <row r="66" spans="1:7" s="49" customFormat="1" ht="9.75">
      <c r="A66" s="359">
        <v>190</v>
      </c>
      <c r="B66" s="320">
        <v>163.86</v>
      </c>
      <c r="C66" s="321">
        <v>81.93</v>
      </c>
      <c r="D66" s="370">
        <v>16.386</v>
      </c>
      <c r="E66" s="342">
        <v>1260.2</v>
      </c>
      <c r="F66" s="342">
        <v>1064.12</v>
      </c>
      <c r="G66" s="350">
        <v>291.95</v>
      </c>
    </row>
    <row r="67" spans="1:7" s="49" customFormat="1" ht="9.75">
      <c r="A67" s="359">
        <v>195</v>
      </c>
      <c r="B67" s="320">
        <v>165.81</v>
      </c>
      <c r="C67" s="321">
        <v>82.905</v>
      </c>
      <c r="D67" s="370">
        <v>16.581</v>
      </c>
      <c r="E67" s="342">
        <v>1280.9</v>
      </c>
      <c r="F67" s="342">
        <v>1081.93</v>
      </c>
      <c r="G67" s="350">
        <v>297.66</v>
      </c>
    </row>
    <row r="68" spans="1:7" s="49" customFormat="1" ht="10.5" thickBot="1">
      <c r="A68" s="366">
        <v>200</v>
      </c>
      <c r="B68" s="329">
        <v>167.76</v>
      </c>
      <c r="C68" s="330">
        <v>83.88</v>
      </c>
      <c r="D68" s="374">
        <v>16.776</v>
      </c>
      <c r="E68" s="346">
        <v>1301.9</v>
      </c>
      <c r="F68" s="346">
        <v>1099.89</v>
      </c>
      <c r="G68" s="354">
        <v>303.45</v>
      </c>
    </row>
    <row r="69" spans="1:7" s="49" customFormat="1" ht="9.75">
      <c r="A69" s="365">
        <v>205</v>
      </c>
      <c r="B69" s="318">
        <v>169.71</v>
      </c>
      <c r="C69" s="319">
        <v>84.855</v>
      </c>
      <c r="D69" s="367">
        <v>16.971</v>
      </c>
      <c r="E69" s="339"/>
      <c r="F69" s="339">
        <v>1118.03</v>
      </c>
      <c r="G69" s="349">
        <v>309.34</v>
      </c>
    </row>
    <row r="70" spans="1:7" s="49" customFormat="1" ht="9.75">
      <c r="A70" s="359">
        <v>210</v>
      </c>
      <c r="B70" s="320">
        <v>171.66</v>
      </c>
      <c r="C70" s="321">
        <v>85.83</v>
      </c>
      <c r="D70" s="370">
        <v>17.166</v>
      </c>
      <c r="E70" s="342"/>
      <c r="F70" s="342">
        <v>1136.32</v>
      </c>
      <c r="G70" s="350">
        <v>315.31</v>
      </c>
    </row>
    <row r="71" spans="1:7" s="49" customFormat="1" ht="9.75">
      <c r="A71" s="359">
        <v>215</v>
      </c>
      <c r="B71" s="320">
        <v>173.6</v>
      </c>
      <c r="C71" s="321">
        <v>86.8</v>
      </c>
      <c r="D71" s="370">
        <v>17.36</v>
      </c>
      <c r="E71" s="342"/>
      <c r="F71" s="342">
        <v>1154.77</v>
      </c>
      <c r="G71" s="350">
        <v>321.38</v>
      </c>
    </row>
    <row r="72" spans="1:7" s="49" customFormat="1" ht="9.75">
      <c r="A72" s="359">
        <v>220</v>
      </c>
      <c r="B72" s="320">
        <v>175.55</v>
      </c>
      <c r="C72" s="321">
        <v>87.775</v>
      </c>
      <c r="D72" s="370">
        <v>17.555</v>
      </c>
      <c r="E72" s="342"/>
      <c r="F72" s="342">
        <v>1173.39</v>
      </c>
      <c r="G72" s="350">
        <v>327.54</v>
      </c>
    </row>
    <row r="73" spans="1:7" s="49" customFormat="1" ht="9.75">
      <c r="A73" s="359">
        <v>225</v>
      </c>
      <c r="B73" s="320">
        <v>177.5</v>
      </c>
      <c r="C73" s="321">
        <v>88.75</v>
      </c>
      <c r="D73" s="370">
        <v>17.75</v>
      </c>
      <c r="E73" s="342"/>
      <c r="F73" s="342">
        <v>1192.17</v>
      </c>
      <c r="G73" s="350">
        <v>333.79</v>
      </c>
    </row>
    <row r="74" spans="1:7" s="49" customFormat="1" ht="9.75">
      <c r="A74" s="359">
        <v>230</v>
      </c>
      <c r="B74" s="320">
        <v>179.45</v>
      </c>
      <c r="C74" s="321">
        <v>89.725</v>
      </c>
      <c r="D74" s="370">
        <v>17.945</v>
      </c>
      <c r="E74" s="342"/>
      <c r="F74" s="342">
        <v>1211.11</v>
      </c>
      <c r="G74" s="350">
        <v>340.14</v>
      </c>
    </row>
    <row r="75" spans="1:7" s="49" customFormat="1" ht="9.75">
      <c r="A75" s="359">
        <v>235</v>
      </c>
      <c r="B75" s="320">
        <v>181.4</v>
      </c>
      <c r="C75" s="321">
        <v>90.7</v>
      </c>
      <c r="D75" s="370">
        <v>18.14</v>
      </c>
      <c r="E75" s="342"/>
      <c r="F75" s="342">
        <v>1230.21</v>
      </c>
      <c r="G75" s="350">
        <v>346.59</v>
      </c>
    </row>
    <row r="76" spans="1:7" s="49" customFormat="1" ht="9.75">
      <c r="A76" s="359">
        <v>240</v>
      </c>
      <c r="B76" s="320">
        <v>183.35</v>
      </c>
      <c r="C76" s="321">
        <v>91.675</v>
      </c>
      <c r="D76" s="370">
        <v>18.335</v>
      </c>
      <c r="E76" s="342"/>
      <c r="F76" s="342">
        <v>1249.48</v>
      </c>
      <c r="G76" s="350">
        <v>353.14</v>
      </c>
    </row>
    <row r="77" spans="1:7" s="49" customFormat="1" ht="9.75">
      <c r="A77" s="359">
        <v>245</v>
      </c>
      <c r="B77" s="320">
        <v>185.3</v>
      </c>
      <c r="C77" s="321">
        <v>92.65</v>
      </c>
      <c r="D77" s="370">
        <v>18.53</v>
      </c>
      <c r="E77" s="342"/>
      <c r="F77" s="342">
        <v>1268.9</v>
      </c>
      <c r="G77" s="350">
        <v>359.79</v>
      </c>
    </row>
    <row r="78" spans="1:7" s="49" customFormat="1" ht="10.5" thickBot="1">
      <c r="A78" s="366">
        <v>250</v>
      </c>
      <c r="B78" s="329">
        <v>187.26</v>
      </c>
      <c r="C78" s="330">
        <v>93.63</v>
      </c>
      <c r="D78" s="374">
        <v>18.726</v>
      </c>
      <c r="E78" s="346"/>
      <c r="F78" s="346">
        <v>1288.49</v>
      </c>
      <c r="G78" s="354">
        <v>366.53</v>
      </c>
    </row>
    <row r="79" spans="1:7" s="49" customFormat="1" ht="9.75">
      <c r="A79" s="365">
        <v>255</v>
      </c>
      <c r="B79" s="318">
        <v>189.21</v>
      </c>
      <c r="C79" s="319">
        <v>94.605</v>
      </c>
      <c r="D79" s="367">
        <v>18.921</v>
      </c>
      <c r="E79" s="339"/>
      <c r="F79" s="339">
        <v>1308.24</v>
      </c>
      <c r="G79" s="349">
        <v>373.37</v>
      </c>
    </row>
    <row r="80" spans="1:7" s="49" customFormat="1" ht="10.5" thickBot="1">
      <c r="A80" s="361">
        <v>260</v>
      </c>
      <c r="B80" s="329">
        <v>191.16</v>
      </c>
      <c r="C80" s="330">
        <v>95.58</v>
      </c>
      <c r="D80" s="374">
        <v>19.116</v>
      </c>
      <c r="E80" s="346"/>
      <c r="F80" s="346">
        <v>1328.16</v>
      </c>
      <c r="G80" s="354">
        <v>380.31</v>
      </c>
    </row>
    <row r="81" s="49" customFormat="1" ht="9.75">
      <c r="A81" s="49" t="s">
        <v>225</v>
      </c>
    </row>
  </sheetData>
  <sheetProtection sheet="1" objects="1" scenarios="1"/>
  <mergeCells count="3">
    <mergeCell ref="A1:G1"/>
    <mergeCell ref="B4:D4"/>
    <mergeCell ref="B5:D5"/>
  </mergeCells>
  <hyperlinks>
    <hyperlink ref="B2" location="Оглавление!A1" display="В оглавление …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1" sqref="F1"/>
    </sheetView>
  </sheetViews>
  <sheetFormatPr defaultColWidth="9.00390625" defaultRowHeight="12.75"/>
  <cols>
    <col min="1" max="1" width="17.375" style="19" customWidth="1"/>
    <col min="2" max="2" width="19.25390625" style="19" customWidth="1"/>
    <col min="3" max="3" width="13.375" style="124" customWidth="1"/>
    <col min="4" max="4" width="8.25390625" style="19" customWidth="1"/>
    <col min="5" max="5" width="7.625" style="19" customWidth="1"/>
    <col min="6" max="6" width="9.125" style="19" customWidth="1"/>
    <col min="7" max="7" width="9.125" style="13" customWidth="1"/>
    <col min="8" max="8" width="10.25390625" style="13" customWidth="1"/>
    <col min="9" max="16384" width="9.125" style="13" customWidth="1"/>
  </cols>
  <sheetData>
    <row r="1" spans="1:6" s="4" customFormat="1" ht="12.75" customHeight="1">
      <c r="A1" s="489" t="s">
        <v>261</v>
      </c>
      <c r="B1" s="490"/>
      <c r="C1" s="5"/>
      <c r="D1" s="3"/>
      <c r="E1" s="3"/>
      <c r="F1" s="446" t="s">
        <v>159</v>
      </c>
    </row>
    <row r="2" spans="1:8" ht="12.75" customHeight="1">
      <c r="A2" s="489" t="s">
        <v>269</v>
      </c>
      <c r="H2" s="587" t="str">
        <f>Оглавление!C7</f>
        <v>Ver. 1.06</v>
      </c>
    </row>
    <row r="3" ht="9.75" customHeight="1">
      <c r="A3" s="489"/>
    </row>
    <row r="4" spans="1:7" s="10" customFormat="1" ht="15.75">
      <c r="A4" s="1" t="s">
        <v>249</v>
      </c>
      <c r="B4" s="11"/>
      <c r="C4" s="12"/>
      <c r="D4" s="12"/>
      <c r="E4" s="11"/>
      <c r="F4" s="11"/>
      <c r="G4" s="11"/>
    </row>
    <row r="5" spans="1:7" s="10" customFormat="1" ht="11.25" customHeight="1" thickBot="1">
      <c r="A5" s="1"/>
      <c r="B5" s="11"/>
      <c r="C5" s="12"/>
      <c r="D5" s="12"/>
      <c r="E5" s="11"/>
      <c r="F5" s="11"/>
      <c r="G5" s="11"/>
    </row>
    <row r="6" spans="1:8" ht="11.25">
      <c r="A6" s="659" t="s">
        <v>247</v>
      </c>
      <c r="B6" s="660"/>
      <c r="C6" s="491" t="s">
        <v>27</v>
      </c>
      <c r="D6" s="492" t="s">
        <v>28</v>
      </c>
      <c r="E6" s="493"/>
      <c r="F6" s="494" t="s">
        <v>258</v>
      </c>
      <c r="G6" s="495"/>
      <c r="H6" s="491" t="s">
        <v>312</v>
      </c>
    </row>
    <row r="7" spans="1:8" ht="12" thickBot="1">
      <c r="A7" s="661" t="s">
        <v>248</v>
      </c>
      <c r="B7" s="662"/>
      <c r="C7" s="496" t="s">
        <v>208</v>
      </c>
      <c r="D7" s="497" t="s">
        <v>267</v>
      </c>
      <c r="E7" s="498"/>
      <c r="F7" s="499" t="s">
        <v>29</v>
      </c>
      <c r="G7" s="500"/>
      <c r="H7" s="496" t="s">
        <v>311</v>
      </c>
    </row>
    <row r="8" spans="1:8" ht="11.25" customHeight="1">
      <c r="A8" s="557" t="s">
        <v>30</v>
      </c>
      <c r="B8" s="558" t="s">
        <v>215</v>
      </c>
      <c r="C8" s="243" t="s">
        <v>203</v>
      </c>
      <c r="D8" s="559" t="s">
        <v>32</v>
      </c>
      <c r="E8" s="560"/>
      <c r="F8" s="561" t="s">
        <v>181</v>
      </c>
      <c r="G8" s="562"/>
      <c r="H8" s="26" t="s">
        <v>307</v>
      </c>
    </row>
    <row r="9" spans="1:8" ht="11.25" customHeight="1">
      <c r="A9" s="501" t="s">
        <v>173</v>
      </c>
      <c r="B9" s="18"/>
      <c r="C9" s="112"/>
      <c r="D9" s="502"/>
      <c r="E9" s="25"/>
      <c r="F9" s="125"/>
      <c r="G9" s="128"/>
      <c r="H9" s="575"/>
    </row>
    <row r="10" spans="1:8" ht="11.25" customHeight="1">
      <c r="A10" s="126" t="s">
        <v>33</v>
      </c>
      <c r="B10" s="510" t="s">
        <v>215</v>
      </c>
      <c r="C10" s="113" t="s">
        <v>238</v>
      </c>
      <c r="D10" s="505" t="s">
        <v>230</v>
      </c>
      <c r="E10" s="506"/>
      <c r="F10" s="129" t="s">
        <v>231</v>
      </c>
      <c r="G10" s="503"/>
      <c r="H10" s="576" t="s">
        <v>307</v>
      </c>
    </row>
    <row r="11" spans="1:8" ht="11.25" customHeight="1" thickBot="1">
      <c r="A11" s="563" t="s">
        <v>174</v>
      </c>
      <c r="B11" s="564"/>
      <c r="C11" s="91"/>
      <c r="D11" s="556"/>
      <c r="E11" s="512"/>
      <c r="F11" s="514"/>
      <c r="G11" s="133"/>
      <c r="H11" s="20"/>
    </row>
    <row r="12" spans="1:8" ht="11.25" customHeight="1">
      <c r="A12" s="557" t="s">
        <v>220</v>
      </c>
      <c r="B12" s="558" t="s">
        <v>214</v>
      </c>
      <c r="C12" s="243" t="s">
        <v>204</v>
      </c>
      <c r="D12" s="559" t="s">
        <v>228</v>
      </c>
      <c r="E12" s="560"/>
      <c r="F12" s="561" t="s">
        <v>229</v>
      </c>
      <c r="G12" s="562"/>
      <c r="H12" s="26" t="s">
        <v>307</v>
      </c>
    </row>
    <row r="13" spans="1:8" ht="11.25" customHeight="1">
      <c r="A13" s="572" t="s">
        <v>175</v>
      </c>
      <c r="B13" s="509"/>
      <c r="C13" s="90"/>
      <c r="D13" s="507"/>
      <c r="E13" s="508"/>
      <c r="F13" s="125"/>
      <c r="G13" s="128"/>
      <c r="H13" s="575"/>
    </row>
    <row r="14" spans="1:8" ht="11.25" customHeight="1" thickBot="1">
      <c r="A14" s="555" t="s">
        <v>36</v>
      </c>
      <c r="B14" s="513" t="s">
        <v>214</v>
      </c>
      <c r="C14" s="91" t="s">
        <v>205</v>
      </c>
      <c r="D14" s="556" t="s">
        <v>180</v>
      </c>
      <c r="E14" s="512"/>
      <c r="F14" s="514" t="s">
        <v>37</v>
      </c>
      <c r="G14" s="133"/>
      <c r="H14" s="20" t="s">
        <v>310</v>
      </c>
    </row>
    <row r="15" spans="1:8" ht="11.25" customHeight="1">
      <c r="A15" s="557" t="s">
        <v>38</v>
      </c>
      <c r="B15" s="558"/>
      <c r="C15" s="243" t="s">
        <v>239</v>
      </c>
      <c r="D15" s="559" t="s">
        <v>35</v>
      </c>
      <c r="E15" s="560"/>
      <c r="F15" s="561" t="s">
        <v>229</v>
      </c>
      <c r="G15" s="562"/>
      <c r="H15" s="26" t="s">
        <v>307</v>
      </c>
    </row>
    <row r="16" spans="1:8" ht="11.25" customHeight="1">
      <c r="A16" s="572" t="s">
        <v>176</v>
      </c>
      <c r="B16" s="509" t="s">
        <v>217</v>
      </c>
      <c r="C16" s="90"/>
      <c r="D16" s="507"/>
      <c r="E16" s="508"/>
      <c r="F16" s="125"/>
      <c r="G16" s="128"/>
      <c r="H16" s="575"/>
    </row>
    <row r="17" spans="1:8" ht="11.25" customHeight="1">
      <c r="A17" s="501" t="s">
        <v>40</v>
      </c>
      <c r="B17" s="18"/>
      <c r="C17" s="112" t="s">
        <v>206</v>
      </c>
      <c r="D17" s="502" t="s">
        <v>233</v>
      </c>
      <c r="E17" s="25"/>
      <c r="F17" s="129" t="s">
        <v>179</v>
      </c>
      <c r="G17" s="503"/>
      <c r="H17" s="576" t="s">
        <v>307</v>
      </c>
    </row>
    <row r="18" spans="1:8" ht="11.25" customHeight="1">
      <c r="A18" s="501" t="s">
        <v>41</v>
      </c>
      <c r="B18" s="18" t="s">
        <v>218</v>
      </c>
      <c r="C18" s="112"/>
      <c r="D18" s="502"/>
      <c r="E18" s="25"/>
      <c r="F18" s="129"/>
      <c r="G18" s="503"/>
      <c r="H18" s="575"/>
    </row>
    <row r="19" spans="1:8" ht="11.25" customHeight="1">
      <c r="A19" s="553" t="s">
        <v>219</v>
      </c>
      <c r="B19" s="549" t="s">
        <v>221</v>
      </c>
      <c r="C19" s="551" t="s">
        <v>222</v>
      </c>
      <c r="D19" s="663" t="s">
        <v>232</v>
      </c>
      <c r="E19" s="663"/>
      <c r="F19" s="550" t="s">
        <v>179</v>
      </c>
      <c r="G19" s="552"/>
      <c r="H19" s="577" t="s">
        <v>307</v>
      </c>
    </row>
    <row r="20" spans="1:8" ht="11.25" customHeight="1" thickBot="1">
      <c r="A20" s="565" t="s">
        <v>242</v>
      </c>
      <c r="B20" s="566" t="s">
        <v>243</v>
      </c>
      <c r="C20" s="567" t="s">
        <v>244</v>
      </c>
      <c r="D20" s="665" t="s">
        <v>245</v>
      </c>
      <c r="E20" s="665"/>
      <c r="F20" s="568" t="s">
        <v>37</v>
      </c>
      <c r="G20" s="569"/>
      <c r="H20" s="20" t="s">
        <v>307</v>
      </c>
    </row>
    <row r="21" spans="1:8" ht="11.25" customHeight="1">
      <c r="A21" s="501" t="s">
        <v>216</v>
      </c>
      <c r="B21" s="18"/>
      <c r="C21" s="127"/>
      <c r="D21" s="17"/>
      <c r="E21" s="17"/>
      <c r="F21" s="129"/>
      <c r="G21" s="503"/>
      <c r="H21" s="26"/>
    </row>
    <row r="22" spans="1:8" ht="11.25" customHeight="1">
      <c r="A22" s="504"/>
      <c r="B22" s="18" t="s">
        <v>210</v>
      </c>
      <c r="C22" s="127" t="s">
        <v>240</v>
      </c>
      <c r="D22" s="502" t="s">
        <v>42</v>
      </c>
      <c r="E22" s="25"/>
      <c r="F22" s="129" t="s">
        <v>178</v>
      </c>
      <c r="G22" s="503"/>
      <c r="H22" s="576" t="s">
        <v>307</v>
      </c>
    </row>
    <row r="23" spans="1:8" ht="11.25" customHeight="1">
      <c r="A23" s="511"/>
      <c r="B23" s="508" t="s">
        <v>209</v>
      </c>
      <c r="C23" s="130" t="s">
        <v>241</v>
      </c>
      <c r="D23" s="664" t="s">
        <v>42</v>
      </c>
      <c r="E23" s="664"/>
      <c r="F23" s="125" t="s">
        <v>178</v>
      </c>
      <c r="G23" s="128"/>
      <c r="H23" s="575" t="s">
        <v>307</v>
      </c>
    </row>
    <row r="24" spans="1:8" ht="11.25" customHeight="1">
      <c r="A24" s="501" t="s">
        <v>211</v>
      </c>
      <c r="B24" s="18" t="s">
        <v>213</v>
      </c>
      <c r="C24" s="127" t="s">
        <v>207</v>
      </c>
      <c r="D24" s="502" t="s">
        <v>43</v>
      </c>
      <c r="E24" s="25"/>
      <c r="F24" s="129" t="s">
        <v>227</v>
      </c>
      <c r="G24" s="503"/>
      <c r="H24" s="576" t="s">
        <v>307</v>
      </c>
    </row>
    <row r="25" spans="1:8" ht="11.25" customHeight="1" thickBot="1">
      <c r="A25" s="570" t="s">
        <v>212</v>
      </c>
      <c r="B25" s="25"/>
      <c r="C25" s="127"/>
      <c r="D25" s="17"/>
      <c r="E25" s="17"/>
      <c r="F25" s="129"/>
      <c r="G25" s="503"/>
      <c r="H25" s="20"/>
    </row>
    <row r="26" spans="1:8" ht="11.25" customHeight="1">
      <c r="A26" s="557" t="s">
        <v>177</v>
      </c>
      <c r="B26" s="558"/>
      <c r="C26" s="571" t="s">
        <v>234</v>
      </c>
      <c r="D26" s="559" t="s">
        <v>44</v>
      </c>
      <c r="E26" s="560"/>
      <c r="F26" s="561" t="s">
        <v>45</v>
      </c>
      <c r="G26" s="562"/>
      <c r="H26" s="26" t="s">
        <v>307</v>
      </c>
    </row>
    <row r="27" spans="1:8" ht="11.25" customHeight="1">
      <c r="A27" s="501"/>
      <c r="B27" s="18" t="s">
        <v>246</v>
      </c>
      <c r="C27" s="127" t="s">
        <v>235</v>
      </c>
      <c r="D27" s="502" t="s">
        <v>237</v>
      </c>
      <c r="E27" s="25"/>
      <c r="F27" s="129" t="s">
        <v>45</v>
      </c>
      <c r="G27" s="503"/>
      <c r="H27" s="576" t="s">
        <v>307</v>
      </c>
    </row>
    <row r="28" spans="1:8" ht="11.25" customHeight="1" thickBot="1">
      <c r="A28" s="555"/>
      <c r="B28" s="513"/>
      <c r="C28" s="131" t="s">
        <v>236</v>
      </c>
      <c r="D28" s="556" t="s">
        <v>237</v>
      </c>
      <c r="E28" s="512"/>
      <c r="F28" s="514" t="s">
        <v>45</v>
      </c>
      <c r="G28" s="133"/>
      <c r="H28" s="20" t="s">
        <v>307</v>
      </c>
    </row>
    <row r="29" spans="1:7" ht="11.25" customHeight="1">
      <c r="A29" s="25"/>
      <c r="B29" s="25"/>
      <c r="C29" s="554"/>
      <c r="D29" s="18"/>
      <c r="E29" s="18"/>
      <c r="F29" s="502"/>
      <c r="G29" s="502"/>
    </row>
    <row r="30" spans="1:7" ht="11.25" customHeight="1">
      <c r="A30" s="515" t="s">
        <v>256</v>
      </c>
      <c r="B30" s="25"/>
      <c r="C30" s="134"/>
      <c r="D30" s="18"/>
      <c r="E30" s="18"/>
      <c r="F30" s="25"/>
      <c r="G30" s="25"/>
    </row>
    <row r="31" spans="1:7" ht="11.25" customHeight="1">
      <c r="A31" s="515" t="s">
        <v>260</v>
      </c>
      <c r="B31" s="25"/>
      <c r="C31" s="134"/>
      <c r="D31" s="18"/>
      <c r="E31" s="18"/>
      <c r="F31" s="25"/>
      <c r="G31" s="25"/>
    </row>
    <row r="32" spans="1:7" ht="11.25" customHeight="1">
      <c r="A32" s="515" t="s">
        <v>223</v>
      </c>
      <c r="B32" s="25"/>
      <c r="C32" s="134"/>
      <c r="D32" s="18"/>
      <c r="E32" s="18"/>
      <c r="F32" s="25"/>
      <c r="G32" s="25"/>
    </row>
    <row r="33" spans="1:7" ht="11.25" customHeight="1">
      <c r="A33" s="515" t="s">
        <v>255</v>
      </c>
      <c r="B33" s="25"/>
      <c r="C33" s="134"/>
      <c r="D33" s="18"/>
      <c r="E33" s="18"/>
      <c r="F33" s="25"/>
      <c r="G33" s="25"/>
    </row>
    <row r="34" spans="1:7" ht="11.25" customHeight="1">
      <c r="A34" s="515" t="s">
        <v>259</v>
      </c>
      <c r="B34" s="25"/>
      <c r="C34" s="134"/>
      <c r="D34" s="18"/>
      <c r="E34" s="18"/>
      <c r="F34" s="25"/>
      <c r="G34" s="25"/>
    </row>
    <row r="35" ht="11.25" customHeight="1"/>
    <row r="36" spans="1:7" ht="15.75">
      <c r="A36" s="1" t="s">
        <v>268</v>
      </c>
      <c r="B36" s="1"/>
      <c r="C36" s="2"/>
      <c r="D36" s="1"/>
      <c r="E36" s="1"/>
      <c r="F36" s="1"/>
      <c r="G36" s="11"/>
    </row>
    <row r="37" ht="12" thickBot="1"/>
    <row r="38" spans="1:8" ht="11.25">
      <c r="A38" s="590" t="s">
        <v>46</v>
      </c>
      <c r="B38" s="491" t="s">
        <v>274</v>
      </c>
      <c r="C38" s="135" t="s">
        <v>28</v>
      </c>
      <c r="D38" s="136" t="s">
        <v>257</v>
      </c>
      <c r="E38" s="137"/>
      <c r="F38" s="138"/>
      <c r="G38" s="491" t="s">
        <v>271</v>
      </c>
      <c r="H38" s="491" t="s">
        <v>273</v>
      </c>
    </row>
    <row r="39" spans="1:8" ht="12" thickBot="1">
      <c r="A39" s="139"/>
      <c r="B39" s="496" t="s">
        <v>275</v>
      </c>
      <c r="C39" s="140" t="s">
        <v>3</v>
      </c>
      <c r="D39" s="141" t="s">
        <v>47</v>
      </c>
      <c r="E39" s="142" t="s">
        <v>270</v>
      </c>
      <c r="F39" s="143" t="s">
        <v>48</v>
      </c>
      <c r="G39" s="596" t="s">
        <v>283</v>
      </c>
      <c r="H39" s="596" t="s">
        <v>272</v>
      </c>
    </row>
    <row r="40" spans="1:8" ht="11.25">
      <c r="A40" s="574" t="s">
        <v>254</v>
      </c>
      <c r="B40" s="113" t="s">
        <v>25</v>
      </c>
      <c r="C40" s="145" t="s">
        <v>49</v>
      </c>
      <c r="D40" s="146">
        <v>1.3</v>
      </c>
      <c r="E40" s="147">
        <v>0.001</v>
      </c>
      <c r="F40" s="148">
        <v>0</v>
      </c>
      <c r="G40" s="592">
        <v>0</v>
      </c>
      <c r="H40" s="599">
        <f aca="true" t="shared" si="0" ref="H40:H64">D40+E40*(G40-F40)</f>
        <v>1.3</v>
      </c>
    </row>
    <row r="41" spans="1:8" ht="12" thickBot="1">
      <c r="A41" s="573"/>
      <c r="B41" s="112"/>
      <c r="C41" s="154" t="s">
        <v>50</v>
      </c>
      <c r="D41" s="153">
        <v>1</v>
      </c>
      <c r="E41" s="155">
        <v>0</v>
      </c>
      <c r="F41" s="156">
        <v>0</v>
      </c>
      <c r="G41" s="594">
        <v>100</v>
      </c>
      <c r="H41" s="601">
        <f t="shared" si="0"/>
        <v>1</v>
      </c>
    </row>
    <row r="42" spans="1:8" ht="11.25">
      <c r="A42" s="603" t="s">
        <v>238</v>
      </c>
      <c r="B42" s="243">
        <v>2</v>
      </c>
      <c r="C42" s="604" t="s">
        <v>281</v>
      </c>
      <c r="D42" s="389">
        <v>1</v>
      </c>
      <c r="E42" s="605">
        <v>0</v>
      </c>
      <c r="F42" s="606">
        <v>0</v>
      </c>
      <c r="G42" s="607">
        <v>133</v>
      </c>
      <c r="H42" s="599">
        <f t="shared" si="0"/>
        <v>1</v>
      </c>
    </row>
    <row r="43" spans="1:8" ht="12" thickBot="1">
      <c r="A43" s="608"/>
      <c r="B43" s="91"/>
      <c r="C43" s="157" t="s">
        <v>282</v>
      </c>
      <c r="D43" s="132">
        <v>0</v>
      </c>
      <c r="E43" s="158">
        <v>0.0075</v>
      </c>
      <c r="F43" s="159">
        <v>0</v>
      </c>
      <c r="G43" s="595">
        <v>350</v>
      </c>
      <c r="H43" s="602">
        <f t="shared" si="0"/>
        <v>2.625</v>
      </c>
    </row>
    <row r="44" spans="1:8" ht="11.25">
      <c r="A44" s="603" t="s">
        <v>252</v>
      </c>
      <c r="B44" s="243">
        <v>1</v>
      </c>
      <c r="C44" s="604" t="s">
        <v>276</v>
      </c>
      <c r="D44" s="389">
        <v>1.5</v>
      </c>
      <c r="E44" s="605">
        <v>0</v>
      </c>
      <c r="F44" s="606">
        <v>0</v>
      </c>
      <c r="G44" s="607">
        <v>375</v>
      </c>
      <c r="H44" s="599">
        <f t="shared" si="0"/>
        <v>1.5</v>
      </c>
    </row>
    <row r="45" spans="1:8" ht="11.25">
      <c r="A45" s="597"/>
      <c r="B45" s="90"/>
      <c r="C45" s="591" t="s">
        <v>277</v>
      </c>
      <c r="D45" s="149">
        <v>0</v>
      </c>
      <c r="E45" s="151">
        <v>0.004</v>
      </c>
      <c r="F45" s="152">
        <v>0</v>
      </c>
      <c r="G45" s="593">
        <v>750</v>
      </c>
      <c r="H45" s="600">
        <f t="shared" si="0"/>
        <v>3</v>
      </c>
    </row>
    <row r="46" spans="1:8" ht="11.25">
      <c r="A46" s="573"/>
      <c r="B46" s="112">
        <v>2</v>
      </c>
      <c r="C46" s="154" t="s">
        <v>278</v>
      </c>
      <c r="D46" s="153">
        <v>2.5</v>
      </c>
      <c r="E46" s="155">
        <v>0</v>
      </c>
      <c r="F46" s="156">
        <v>0</v>
      </c>
      <c r="G46" s="594">
        <v>333</v>
      </c>
      <c r="H46" s="601">
        <f t="shared" si="0"/>
        <v>2.5</v>
      </c>
    </row>
    <row r="47" spans="1:8" ht="12" thickBot="1">
      <c r="A47" s="608"/>
      <c r="B47" s="91"/>
      <c r="C47" s="157" t="s">
        <v>279</v>
      </c>
      <c r="D47" s="132">
        <v>0</v>
      </c>
      <c r="E47" s="158">
        <v>0.0075</v>
      </c>
      <c r="F47" s="159">
        <v>0</v>
      </c>
      <c r="G47" s="595">
        <v>750</v>
      </c>
      <c r="H47" s="602">
        <f t="shared" si="0"/>
        <v>5.625</v>
      </c>
    </row>
    <row r="48" spans="1:8" ht="11.25">
      <c r="A48" s="597" t="s">
        <v>251</v>
      </c>
      <c r="B48" s="112">
        <v>2</v>
      </c>
      <c r="C48" s="154" t="s">
        <v>287</v>
      </c>
      <c r="D48" s="153">
        <v>2.5</v>
      </c>
      <c r="E48" s="155">
        <v>0</v>
      </c>
      <c r="F48" s="156">
        <v>0</v>
      </c>
      <c r="G48" s="594">
        <v>300</v>
      </c>
      <c r="H48" s="601">
        <f t="shared" si="0"/>
        <v>2.5</v>
      </c>
    </row>
    <row r="49" spans="1:8" ht="11.25">
      <c r="A49" s="386"/>
      <c r="B49" s="90"/>
      <c r="C49" s="150" t="s">
        <v>51</v>
      </c>
      <c r="D49" s="149">
        <v>0</v>
      </c>
      <c r="E49" s="151">
        <v>0.0075</v>
      </c>
      <c r="F49" s="152">
        <v>0</v>
      </c>
      <c r="G49" s="593">
        <v>900</v>
      </c>
      <c r="H49" s="600">
        <f t="shared" si="0"/>
        <v>6.75</v>
      </c>
    </row>
    <row r="50" spans="1:8" ht="11.25">
      <c r="A50" s="574" t="s">
        <v>239</v>
      </c>
      <c r="B50" s="113">
        <v>2</v>
      </c>
      <c r="C50" s="145" t="s">
        <v>278</v>
      </c>
      <c r="D50" s="146">
        <v>2.5</v>
      </c>
      <c r="E50" s="147">
        <v>0</v>
      </c>
      <c r="F50" s="148">
        <v>0</v>
      </c>
      <c r="G50" s="592">
        <v>333</v>
      </c>
      <c r="H50" s="601">
        <f t="shared" si="0"/>
        <v>2.5</v>
      </c>
    </row>
    <row r="51" spans="1:8" ht="12" thickBot="1">
      <c r="A51" s="573"/>
      <c r="B51" s="112"/>
      <c r="C51" s="154" t="s">
        <v>286</v>
      </c>
      <c r="D51" s="153">
        <v>0</v>
      </c>
      <c r="E51" s="155">
        <v>0.0075</v>
      </c>
      <c r="F51" s="156">
        <v>0</v>
      </c>
      <c r="G51" s="594">
        <v>900</v>
      </c>
      <c r="H51" s="601">
        <f t="shared" si="0"/>
        <v>6.75</v>
      </c>
    </row>
    <row r="52" spans="1:8" ht="11.25">
      <c r="A52" s="603" t="s">
        <v>250</v>
      </c>
      <c r="B52" s="243">
        <v>1</v>
      </c>
      <c r="C52" s="604" t="s">
        <v>276</v>
      </c>
      <c r="D52" s="389">
        <v>1.5</v>
      </c>
      <c r="E52" s="605">
        <v>0</v>
      </c>
      <c r="F52" s="606">
        <v>0</v>
      </c>
      <c r="G52" s="607">
        <v>375</v>
      </c>
      <c r="H52" s="599">
        <f t="shared" si="0"/>
        <v>1.5</v>
      </c>
    </row>
    <row r="53" spans="1:8" ht="11.25">
      <c r="A53" s="597"/>
      <c r="B53" s="90"/>
      <c r="C53" s="150" t="s">
        <v>284</v>
      </c>
      <c r="D53" s="149">
        <v>0</v>
      </c>
      <c r="E53" s="151">
        <v>0.004</v>
      </c>
      <c r="F53" s="152">
        <v>0</v>
      </c>
      <c r="G53" s="593">
        <v>1000</v>
      </c>
      <c r="H53" s="600">
        <f t="shared" si="0"/>
        <v>4</v>
      </c>
    </row>
    <row r="54" spans="1:8" ht="11.25">
      <c r="A54" s="573"/>
      <c r="B54" s="112">
        <v>2</v>
      </c>
      <c r="C54" s="145" t="s">
        <v>278</v>
      </c>
      <c r="D54" s="153">
        <v>2.5</v>
      </c>
      <c r="E54" s="155">
        <v>0</v>
      </c>
      <c r="F54" s="156">
        <v>0</v>
      </c>
      <c r="G54" s="594">
        <v>333</v>
      </c>
      <c r="H54" s="601">
        <f t="shared" si="0"/>
        <v>2.5</v>
      </c>
    </row>
    <row r="55" spans="1:8" ht="12" thickBot="1">
      <c r="A55" s="608"/>
      <c r="B55" s="91"/>
      <c r="C55" s="157" t="s">
        <v>285</v>
      </c>
      <c r="D55" s="132">
        <v>0</v>
      </c>
      <c r="E55" s="158">
        <v>0.0075</v>
      </c>
      <c r="F55" s="159">
        <v>0</v>
      </c>
      <c r="G55" s="595">
        <v>1200</v>
      </c>
      <c r="H55" s="602">
        <f t="shared" si="0"/>
        <v>9</v>
      </c>
    </row>
    <row r="56" spans="1:8" ht="11.25">
      <c r="A56" s="603" t="s">
        <v>240</v>
      </c>
      <c r="B56" s="243">
        <v>1</v>
      </c>
      <c r="C56" s="604" t="s">
        <v>262</v>
      </c>
      <c r="D56" s="389">
        <v>1</v>
      </c>
      <c r="E56" s="605">
        <v>0</v>
      </c>
      <c r="F56" s="606">
        <v>0</v>
      </c>
      <c r="G56" s="607">
        <v>1100</v>
      </c>
      <c r="H56" s="599">
        <f t="shared" si="0"/>
        <v>1</v>
      </c>
    </row>
    <row r="57" spans="1:8" ht="11.25">
      <c r="A57" s="597" t="s">
        <v>241</v>
      </c>
      <c r="B57" s="90"/>
      <c r="C57" s="150" t="s">
        <v>263</v>
      </c>
      <c r="D57" s="149">
        <v>1</v>
      </c>
      <c r="E57" s="151">
        <v>0.003</v>
      </c>
      <c r="F57" s="152">
        <v>1100</v>
      </c>
      <c r="G57" s="593">
        <v>1600</v>
      </c>
      <c r="H57" s="600">
        <f t="shared" si="0"/>
        <v>2.5</v>
      </c>
    </row>
    <row r="58" spans="1:8" ht="11.25">
      <c r="A58" s="573"/>
      <c r="B58" s="112">
        <v>2</v>
      </c>
      <c r="C58" s="154" t="s">
        <v>52</v>
      </c>
      <c r="D58" s="153">
        <v>1.5</v>
      </c>
      <c r="E58" s="155">
        <v>0</v>
      </c>
      <c r="F58" s="156">
        <v>0</v>
      </c>
      <c r="G58" s="592">
        <v>600</v>
      </c>
      <c r="H58" s="601">
        <f t="shared" si="0"/>
        <v>1.5</v>
      </c>
    </row>
    <row r="59" spans="1:8" ht="12" thickBot="1">
      <c r="A59" s="608"/>
      <c r="B59" s="91"/>
      <c r="C59" s="157" t="s">
        <v>53</v>
      </c>
      <c r="D59" s="132">
        <v>0</v>
      </c>
      <c r="E59" s="158">
        <v>0.0025</v>
      </c>
      <c r="F59" s="159">
        <v>0</v>
      </c>
      <c r="G59" s="595">
        <v>1600</v>
      </c>
      <c r="H59" s="602">
        <f t="shared" si="0"/>
        <v>4</v>
      </c>
    </row>
    <row r="60" spans="1:8" ht="11.25">
      <c r="A60" s="603" t="s">
        <v>253</v>
      </c>
      <c r="B60" s="243">
        <v>2</v>
      </c>
      <c r="C60" s="604" t="s">
        <v>264</v>
      </c>
      <c r="D60" s="389">
        <v>0</v>
      </c>
      <c r="E60" s="605">
        <v>0.0025</v>
      </c>
      <c r="F60" s="606">
        <v>0</v>
      </c>
      <c r="G60" s="607">
        <v>1700</v>
      </c>
      <c r="H60" s="609">
        <f t="shared" si="0"/>
        <v>4.25</v>
      </c>
    </row>
    <row r="61" spans="1:8" ht="11.25">
      <c r="A61" s="597"/>
      <c r="B61" s="113">
        <v>3</v>
      </c>
      <c r="C61" s="145" t="s">
        <v>265</v>
      </c>
      <c r="D61" s="146">
        <v>4</v>
      </c>
      <c r="E61" s="147">
        <v>0</v>
      </c>
      <c r="F61" s="148">
        <v>0</v>
      </c>
      <c r="G61" s="592">
        <v>800</v>
      </c>
      <c r="H61" s="601">
        <f t="shared" si="0"/>
        <v>4</v>
      </c>
    </row>
    <row r="62" spans="1:8" ht="12" thickBot="1">
      <c r="A62" s="608"/>
      <c r="B62" s="91"/>
      <c r="C62" s="157" t="s">
        <v>266</v>
      </c>
      <c r="D62" s="132">
        <v>0</v>
      </c>
      <c r="E62" s="158">
        <v>0.005</v>
      </c>
      <c r="F62" s="159">
        <v>0</v>
      </c>
      <c r="G62" s="595">
        <v>1700</v>
      </c>
      <c r="H62" s="602">
        <f t="shared" si="0"/>
        <v>8.5</v>
      </c>
    </row>
    <row r="63" spans="1:8" ht="11.25">
      <c r="A63" s="597" t="s">
        <v>288</v>
      </c>
      <c r="B63" s="112">
        <v>2</v>
      </c>
      <c r="C63" s="154" t="s">
        <v>289</v>
      </c>
      <c r="D63" s="153">
        <v>0</v>
      </c>
      <c r="E63" s="155">
        <v>0.005</v>
      </c>
      <c r="F63" s="156">
        <v>0</v>
      </c>
      <c r="G63" s="594">
        <v>2500</v>
      </c>
      <c r="H63" s="601">
        <f t="shared" si="0"/>
        <v>12.5</v>
      </c>
    </row>
    <row r="64" spans="1:8" ht="12" thickBot="1">
      <c r="A64" s="598"/>
      <c r="B64" s="91">
        <v>3</v>
      </c>
      <c r="C64" s="157" t="s">
        <v>289</v>
      </c>
      <c r="D64" s="132">
        <v>0</v>
      </c>
      <c r="E64" s="158">
        <v>0.007</v>
      </c>
      <c r="F64" s="159">
        <v>0</v>
      </c>
      <c r="G64" s="595">
        <v>2500</v>
      </c>
      <c r="H64" s="602">
        <f t="shared" si="0"/>
        <v>17.5</v>
      </c>
    </row>
    <row r="65" spans="1:7" ht="11.25">
      <c r="A65" s="18"/>
      <c r="B65" s="18"/>
      <c r="C65" s="134"/>
      <c r="D65" s="18"/>
      <c r="E65" s="18"/>
      <c r="F65" s="18"/>
      <c r="G65" s="17"/>
    </row>
    <row r="66" spans="1:7" ht="11.25">
      <c r="A66" s="515" t="s">
        <v>290</v>
      </c>
      <c r="B66" s="18"/>
      <c r="C66" s="134"/>
      <c r="D66" s="18"/>
      <c r="E66" s="18"/>
      <c r="F66" s="18"/>
      <c r="G66" s="17"/>
    </row>
    <row r="67" spans="1:6" ht="11.25">
      <c r="A67" s="13" t="s">
        <v>280</v>
      </c>
      <c r="B67" s="13"/>
      <c r="C67" s="13"/>
      <c r="D67" s="13"/>
      <c r="E67" s="13"/>
      <c r="F67" s="13"/>
    </row>
    <row r="68" spans="1:6" ht="11.25">
      <c r="A68" s="516" t="s">
        <v>291</v>
      </c>
      <c r="B68" s="588" t="s">
        <v>4</v>
      </c>
      <c r="C68" s="589" t="s">
        <v>54</v>
      </c>
      <c r="D68" s="13"/>
      <c r="E68" s="13"/>
      <c r="F68" s="13"/>
    </row>
  </sheetData>
  <sheetProtection sheet="1" objects="1" scenarios="1"/>
  <mergeCells count="5">
    <mergeCell ref="A6:B6"/>
    <mergeCell ref="A7:B7"/>
    <mergeCell ref="D19:E19"/>
    <mergeCell ref="D23:E23"/>
    <mergeCell ref="D20:E20"/>
  </mergeCells>
  <hyperlinks>
    <hyperlink ref="F1" location="Оглавление!A1" display="В оглавление …"/>
  </hyperlink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&amp;L&amp;"Arial,курсив"&amp;8File "&amp;F",   List "&amp;A"&amp;R&amp;"Arial,курсив"&amp;8е-mail: microl@microl.com.ua  ●  http://www.microl.com.ua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RTD_TC_Table Ver.1.05</dc:title>
  <dc:subject>Microl</dc:subject>
  <dc:creator>A.Simanovsky</dc:creator>
  <cp:keywords/>
  <dc:description/>
  <cp:lastModifiedBy>Administrator</cp:lastModifiedBy>
  <cp:lastPrinted>2004-03-25T10:18:25Z</cp:lastPrinted>
  <dcterms:created xsi:type="dcterms:W3CDTF">1997-06-13T11:49:43Z</dcterms:created>
  <dcterms:modified xsi:type="dcterms:W3CDTF">2004-03-26T12:42:49Z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